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00" windowWidth="19140" windowHeight="7590"/>
  </bookViews>
  <sheets>
    <sheet name="Dashboard" sheetId="4" r:id="rId1"/>
    <sheet name="Chart1" sheetId="7" r:id="rId2"/>
    <sheet name="Poster" sheetId="1" r:id="rId3"/>
    <sheet name="Monthly_Template" sheetId="6" r:id="rId4"/>
    <sheet name="LOOKUP" sheetId="5" r:id="rId5"/>
  </sheets>
  <definedNames>
    <definedName name="_xlnm.Print_Area" localSheetId="2">Poster!$A$2:$E$33</definedName>
  </definedNames>
  <calcPr calcId="145621"/>
</workbook>
</file>

<file path=xl/calcChain.xml><?xml version="1.0" encoding="utf-8"?>
<calcChain xmlns="http://schemas.openxmlformats.org/spreadsheetml/2006/main">
  <c r="D9" i="4" l="1"/>
  <c r="E9" i="4"/>
  <c r="F9" i="4"/>
  <c r="G9" i="4"/>
  <c r="H9" i="4"/>
  <c r="I9" i="4"/>
  <c r="J9" i="4"/>
  <c r="K9" i="4"/>
  <c r="L9" i="4"/>
  <c r="M9" i="4"/>
  <c r="N9" i="4"/>
  <c r="O9" i="4"/>
  <c r="P9" i="4"/>
  <c r="Q9" i="4"/>
  <c r="R9" i="4"/>
  <c r="S9" i="4"/>
  <c r="T9" i="4"/>
  <c r="U9" i="4"/>
  <c r="V9" i="4"/>
  <c r="W9" i="4"/>
  <c r="X9" i="4"/>
  <c r="Y9" i="4"/>
  <c r="Z9" i="4"/>
  <c r="C9" i="4"/>
  <c r="D3" i="1" l="1"/>
  <c r="B2" i="6" l="1"/>
  <c r="AG5" i="6" l="1"/>
  <c r="J6" i="6"/>
  <c r="Q6" i="6" s="1"/>
  <c r="P6" i="6"/>
  <c r="T6" i="6"/>
  <c r="Z6" i="6"/>
  <c r="AA6" i="6"/>
  <c r="AB6" i="6"/>
  <c r="AD6" i="6"/>
  <c r="AG6" i="6"/>
  <c r="J7" i="6"/>
  <c r="R7" i="6" s="1"/>
  <c r="P7" i="6"/>
  <c r="T7" i="6"/>
  <c r="Z7" i="6"/>
  <c r="AA7" i="6"/>
  <c r="AB7" i="6"/>
  <c r="AC7" i="6"/>
  <c r="AD7" i="6"/>
  <c r="AG7" i="6"/>
  <c r="H8" i="6"/>
  <c r="R8" i="6" s="1"/>
  <c r="J8" i="6"/>
  <c r="P8" i="6"/>
  <c r="T8" i="6"/>
  <c r="Z8" i="6"/>
  <c r="AB8" i="6"/>
  <c r="AC8" i="6"/>
  <c r="AD8" i="6"/>
  <c r="H9" i="6"/>
  <c r="AA9" i="6" s="1"/>
  <c r="J9" i="6"/>
  <c r="S9" i="6" s="1"/>
  <c r="P9" i="6"/>
  <c r="T9" i="6"/>
  <c r="Z9" i="6"/>
  <c r="AB9" i="6"/>
  <c r="AD9" i="6"/>
  <c r="H10" i="6"/>
  <c r="AA10" i="6" s="1"/>
  <c r="J10" i="6"/>
  <c r="P10" i="6"/>
  <c r="T10" i="6"/>
  <c r="Z10" i="6"/>
  <c r="AB10" i="6"/>
  <c r="AD10" i="6"/>
  <c r="H11" i="6"/>
  <c r="AA11" i="6" s="1"/>
  <c r="J11" i="6"/>
  <c r="P11" i="6"/>
  <c r="T11" i="6"/>
  <c r="Z11" i="6"/>
  <c r="AB11" i="6"/>
  <c r="AC11" i="6"/>
  <c r="AD11" i="6"/>
  <c r="AG11" i="6"/>
  <c r="H12" i="6"/>
  <c r="R12" i="6" s="1"/>
  <c r="J12" i="6"/>
  <c r="P12" i="6"/>
  <c r="Q12" i="6"/>
  <c r="T12" i="6"/>
  <c r="Z12" i="6"/>
  <c r="AA12" i="6"/>
  <c r="AB12" i="6"/>
  <c r="AC12" i="6"/>
  <c r="AD12" i="6"/>
  <c r="H13" i="6"/>
  <c r="AA13" i="6" s="1"/>
  <c r="J13" i="6"/>
  <c r="AC13" i="6" s="1"/>
  <c r="P13" i="6"/>
  <c r="R13" i="6"/>
  <c r="T13" i="6"/>
  <c r="Z13" i="6"/>
  <c r="AB13" i="6"/>
  <c r="AD13" i="6"/>
  <c r="AG13" i="6"/>
  <c r="H14" i="6"/>
  <c r="AA14" i="6" s="1"/>
  <c r="J14" i="6"/>
  <c r="P14" i="6"/>
  <c r="T14" i="6"/>
  <c r="Z14" i="6"/>
  <c r="AB14" i="6"/>
  <c r="AD14" i="6"/>
  <c r="H15" i="6"/>
  <c r="J15" i="6"/>
  <c r="AC15" i="6" s="1"/>
  <c r="P15" i="6"/>
  <c r="T15" i="6"/>
  <c r="Z15" i="6"/>
  <c r="AB15" i="6"/>
  <c r="AD15" i="6"/>
  <c r="C2" i="4"/>
  <c r="Y13" i="6" l="1"/>
  <c r="Q7" i="6"/>
  <c r="AC9" i="6"/>
  <c r="Y9" i="6" s="1"/>
  <c r="S6" i="6"/>
  <c r="Q15" i="6"/>
  <c r="Y12" i="6"/>
  <c r="AA15" i="6"/>
  <c r="Y15" i="6" s="1"/>
  <c r="S12" i="6"/>
  <c r="Y7" i="6"/>
  <c r="AA8" i="6"/>
  <c r="Y8" i="6" s="1"/>
  <c r="Q14" i="6"/>
  <c r="S13" i="6"/>
  <c r="Q10" i="6"/>
  <c r="R9" i="6"/>
  <c r="Q13" i="6"/>
  <c r="S8" i="6"/>
  <c r="Q8" i="6"/>
  <c r="AG8" i="6"/>
  <c r="R4" i="6"/>
  <c r="AG9" i="6"/>
  <c r="Y11" i="6"/>
  <c r="AG14" i="6"/>
  <c r="S14" i="6"/>
  <c r="AG10" i="6"/>
  <c r="S10" i="6"/>
  <c r="Q9" i="6"/>
  <c r="R6" i="6"/>
  <c r="R14" i="6"/>
  <c r="R10" i="6"/>
  <c r="AC6" i="6"/>
  <c r="Y6" i="6" s="1"/>
  <c r="S15" i="6"/>
  <c r="AC14" i="6"/>
  <c r="Y14" i="6" s="1"/>
  <c r="S11" i="6"/>
  <c r="AC10" i="6"/>
  <c r="Y10" i="6" s="1"/>
  <c r="S7" i="6"/>
  <c r="R15" i="6"/>
  <c r="R11" i="6"/>
  <c r="AG12" i="6"/>
  <c r="Q11" i="6"/>
  <c r="H10" i="4"/>
  <c r="X10" i="4"/>
  <c r="I10" i="4"/>
  <c r="Q10" i="4"/>
  <c r="J10" i="4"/>
  <c r="R10" i="4"/>
  <c r="Z10" i="4"/>
  <c r="C10" i="4"/>
  <c r="K10" i="4"/>
  <c r="S10" i="4"/>
  <c r="D10" i="4"/>
  <c r="T10" i="4"/>
  <c r="M10" i="4"/>
  <c r="L10" i="4"/>
  <c r="E10" i="4"/>
  <c r="U10" i="4"/>
  <c r="F10" i="4"/>
  <c r="N10" i="4"/>
  <c r="V10" i="4"/>
  <c r="G10" i="4"/>
  <c r="O10" i="4"/>
  <c r="W10" i="4"/>
  <c r="P10" i="4"/>
  <c r="Y10" i="4"/>
</calcChain>
</file>

<file path=xl/comments1.xml><?xml version="1.0" encoding="utf-8"?>
<comments xmlns="http://schemas.openxmlformats.org/spreadsheetml/2006/main">
  <authors>
    <author>Nathalie.Delaney</author>
  </authors>
  <commentList>
    <comment ref="E5" authorId="0">
      <text>
        <r>
          <rPr>
            <b/>
            <sz val="9"/>
            <color indexed="81"/>
            <rFont val="Tahoma"/>
            <charset val="1"/>
          </rPr>
          <t>Nathalie.Delaney:</t>
        </r>
        <r>
          <rPr>
            <sz val="9"/>
            <color indexed="81"/>
            <rFont val="Tahoma"/>
            <charset val="1"/>
          </rPr>
          <t xml:space="preserve">
Inclusion criteria: Colorectal resection, small bowel resection, reversal of hartmanns but closure of stoma, defunctioning stoma excluded</t>
        </r>
      </text>
    </comment>
  </commentList>
</comments>
</file>

<file path=xl/sharedStrings.xml><?xml version="1.0" encoding="utf-8"?>
<sst xmlns="http://schemas.openxmlformats.org/spreadsheetml/2006/main" count="123" uniqueCount="99">
  <si>
    <t>XXX</t>
  </si>
  <si>
    <t>2% Chlorhexidine</t>
  </si>
  <si>
    <t>Wound protector</t>
  </si>
  <si>
    <t>Working together as a collaborative across the west of England we are reducing the rates of surgical site infection in colorectal surgery during the implementation of a four part bundle.</t>
  </si>
  <si>
    <t>Baseline SSI rate (%)</t>
  </si>
  <si>
    <t>Choose your site from the dropdown below</t>
  </si>
  <si>
    <t>Cheltenham Hospital</t>
  </si>
  <si>
    <t>Cut off data for data entry = 60 days after procedure i.e. 2 months</t>
  </si>
  <si>
    <t>Column1</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</si>
  <si>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</si>
  <si>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</si>
  <si>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</si>
  <si>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</si>
  <si>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</si>
  <si>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</si>
  <si>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</si>
  <si>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</si>
  <si>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</si>
  <si>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</si>
  <si>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</si>
  <si>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</si>
  <si>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</si>
  <si>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</si>
  <si>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</si>
  <si>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</si>
  <si>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</si>
  <si>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</si>
  <si>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</si>
  <si>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</si>
  <si>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</si>
  <si>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</si>
  <si>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</si>
  <si>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</si>
  <si>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Number of eligible operations in month</t>
  </si>
  <si>
    <t># of SSI</t>
  </si>
  <si>
    <t>Average compliance with 4 bundle elements (%)</t>
  </si>
  <si>
    <t>30 day SSI rate (%)</t>
  </si>
  <si>
    <t>% response rate</t>
  </si>
  <si>
    <t>% compliance with 2% Chlorhexidine</t>
  </si>
  <si>
    <t>% compliance with 2nd dose of antibiotics</t>
  </si>
  <si>
    <t>% compliance with wound protector</t>
  </si>
  <si>
    <t>% compliance with antibacterial sutures</t>
  </si>
  <si>
    <t>Weston Area Health Trust</t>
  </si>
  <si>
    <t>University Hospitals Bristol NHS Foundation Trust</t>
  </si>
  <si>
    <t>Royal United Hospitals Bath</t>
  </si>
  <si>
    <t>Patient no longer alive at 30 days</t>
  </si>
  <si>
    <t>North Bristol NHS Trust</t>
  </si>
  <si>
    <t>Unknown</t>
  </si>
  <si>
    <t>N/A</t>
  </si>
  <si>
    <t>Great Western Hospitals NHS Foundation Trust</t>
  </si>
  <si>
    <t>No SSI</t>
  </si>
  <si>
    <t>Emergency</t>
  </si>
  <si>
    <t>N</t>
  </si>
  <si>
    <t>Gloucestershire Royal Hospital</t>
  </si>
  <si>
    <t>SSI</t>
  </si>
  <si>
    <t>Elective</t>
  </si>
  <si>
    <t>Y</t>
  </si>
  <si>
    <t>Months</t>
  </si>
  <si>
    <t>Responses</t>
  </si>
  <si>
    <t>Types</t>
  </si>
  <si>
    <t>Outcome</t>
  </si>
  <si>
    <t>Copy and paste as values into the summary dashboard</t>
  </si>
  <si>
    <t>3/4</t>
  </si>
  <si>
    <t>Calc 4</t>
  </si>
  <si>
    <t>Calc 3</t>
  </si>
  <si>
    <t>Calc 2</t>
  </si>
  <si>
    <t>Calc 1</t>
  </si>
  <si>
    <t>Calc.</t>
  </si>
  <si>
    <t>Date readmitted (if readmitted)</t>
  </si>
  <si>
    <t>Length of stay</t>
  </si>
  <si>
    <t>Date discharged</t>
  </si>
  <si>
    <t xml:space="preserve">Other comments / optional </t>
  </si>
  <si>
    <t>Date 30 day surveillance</t>
  </si>
  <si>
    <t>% compliance with bundle</t>
  </si>
  <si>
    <t>Comments/ SSI treatment (e.g. Abx needed, surgical washout, debridement, other)</t>
  </si>
  <si>
    <t>Allergic reaction?</t>
  </si>
  <si>
    <t>Antibacterial sutures for superficial layer Y/N</t>
  </si>
  <si>
    <t>Antibacterial sutures for deep layer Y/N</t>
  </si>
  <si>
    <t>Antibacterial sutures</t>
  </si>
  <si>
    <t>If date &gt;4 hours 2nd dose of antibiotics?</t>
  </si>
  <si>
    <t>Operation &gt;4 hours</t>
  </si>
  <si>
    <t>2% chlorhexidine</t>
  </si>
  <si>
    <t>Surgical procedure</t>
  </si>
  <si>
    <t>Surgeon</t>
  </si>
  <si>
    <t>Patient ID (please do not use patient identifiable information)</t>
  </si>
  <si>
    <t>Date procedure performed</t>
  </si>
  <si>
    <t>Bundle compliance</t>
  </si>
  <si>
    <t>Latest month</t>
  </si>
  <si>
    <t>Copy and paste this each month as a new sheet to collect the data</t>
  </si>
  <si>
    <r>
      <rPr>
        <b/>
        <sz val="11"/>
        <color theme="9" tint="-0.499984740745262"/>
        <rFont val="Calibri"/>
        <family val="2"/>
        <scheme val="minor"/>
      </rPr>
      <t xml:space="preserve">Instructions: </t>
    </r>
    <r>
      <rPr>
        <sz val="11"/>
        <color theme="9" tint="-0.499984740745262"/>
        <rFont val="Calibri"/>
        <family val="2"/>
        <scheme val="minor"/>
      </rPr>
      <t xml:space="preserve">Use the + buttons or 1/2 above to expand columns. Some fields are optional (shown above the column) and some will autopopulate. </t>
    </r>
  </si>
  <si>
    <t>Hospital</t>
  </si>
  <si>
    <t>Hospital site</t>
  </si>
  <si>
    <t>measured January - April 2018</t>
  </si>
  <si>
    <t>You can read more about the project at www.weahsn.net/precission/</t>
  </si>
  <si>
    <t>Preventing Surgical Site Infection across a region</t>
  </si>
  <si>
    <t>The West of England Academic Health Science Network (AHSN) started the project in November 2019 and involves all the hospitals in the West of England region.
SSI is more common after colorectal surgery where wounds are frequently contaminated by bowel content and rates are reported between 8-30%. The aim of the PreciSSIon project is to reduce surgical site infection after colorectal surgery by 50% by March 2021. To achieve this, the project will spread the use of the four part PreciSSIon bundle. The intervention is evidence based and could be applied to most surgical procedures where there is a risk of surgical site infection.</t>
  </si>
  <si>
    <t>XXXXXXXXXXXXXXXXXXXXXXXXXXXXXXXXXXXX</t>
  </si>
  <si>
    <t>X</t>
  </si>
  <si>
    <t>Second dose of antibiotics after 4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</si>
</sst>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yy"/>
    <numFmt numFmtId="165" formatCode="mmm\ yy"/>
    <numFmt numFmtId="166" formatCode="mmm/yy"/>
  </numFmts>
  <fonts count="24"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4"/>
      <name val="Calibri"/>
      <family val="2"/>
      <scheme val="minor"/>
    </font>
    <font>
      <b/>
      <sz val="11"/>
      <name val="Calibri"/>
      <family val="2"/>
      <scheme val="minor"/>
    </font>
    <font>
      <b/>
      <sz val="11"/>
      <color theme="9"/>
      <name val="Calibri"/>
      <family val="2"/>
      <scheme val="minor"/>
    </font>
    <font>
      <sz val="11"/>
      <color theme="9" tint="-0.499984740745262"/>
      <name val="Calibri"/>
      <family val="2"/>
      <scheme val="minor"/>
    </font>
    <font>
      <b/>
      <sz val="11"/>
      <color theme="9" tint="-0.499984740745262"/>
      <name val="Calibri"/>
      <family val="2"/>
      <scheme val="minor"/>
    </font>
    <font>
      <sz val="14"/>
      <color theme="0"/>
      <name val="Calibri"/>
      <family val="2"/>
      <scheme val="minor"/>
    </font>
    <font>
      <sz val="14"/>
      <color theme="1"/>
      <name val="Calibri"/>
      <family val="2"/>
      <scheme val="minor"/>
    </font>
    <font>
      <sz val="20"/>
      <color theme="0"/>
      <name val="Calibri"/>
      <family val="2"/>
      <scheme val="minor"/>
    </font>
    <font>
      <b/>
      <sz val="16"/>
      <color theme="0"/>
      <name val="Calibri"/>
      <family val="2"/>
      <scheme val="minor"/>
    </font>
    <font>
      <b/>
      <sz val="16"/>
      <color rgb="FF1B4093"/>
      <name val="Calibri"/>
      <family val="2"/>
      <scheme val="minor"/>
    </font>
    <font>
      <sz val="11"/>
      <color theme="0" tint="-0.499984740745262"/>
      <name val="Calibri"/>
      <family val="2"/>
      <scheme val="minor"/>
    </font>
    <font>
      <b/>
      <sz val="11"/>
      <color rgb="FF1B4093"/>
      <name val="Calibri"/>
      <family val="2"/>
      <scheme val="minor"/>
    </font>
    <font>
      <sz val="9"/>
      <color theme="1"/>
      <name val="Calibri"/>
      <family val="2"/>
      <scheme val="minor"/>
    </font>
    <font>
      <sz val="5"/>
      <color theme="1"/>
      <name val="Calibri"/>
      <family val="2"/>
      <scheme val="minor"/>
    </font>
    <font>
      <sz val="10"/>
      <color theme="1"/>
      <name val="Calibri"/>
      <family val="2"/>
      <scheme val="minor"/>
    </font>
    <font>
      <b/>
      <sz val="11"/>
      <color rgb="FFD67A70"/>
      <name val="Calibri"/>
      <family val="2"/>
      <scheme val="minor"/>
    </font>
    <font>
      <sz val="9"/>
      <color indexed="81"/>
      <name val="Tahoma"/>
      <charset val="1"/>
    </font>
    <font>
      <b/>
      <sz val="9"/>
      <color indexed="81"/>
      <name val="Tahoma"/>
      <charset val="1"/>
    </font>
  </fonts>
  <fills count="15">
    <fill>
      <patternFill patternType="none"/>
    </fill>
    <fill>
      <patternFill patternType="gray125"/>
    </fill>
    <fill>
      <patternFill patternType="solid">
        <fgColor rgb="FFBDE1F5"/>
        <bgColor indexed="64"/>
      </patternFill>
    </fill>
    <fill>
      <patternFill patternType="solid">
        <fgColor rgb="FFDEF0FA"/>
        <bgColor indexed="64"/>
      </patternFill>
    </fill>
    <fill>
      <patternFill patternType="solid">
        <fgColor rgb="FF1B4093"/>
        <bgColor indexed="64"/>
      </patternFill>
    </fill>
    <fill>
      <patternFill patternType="solid">
        <fgColor rgb="FFD67A70"/>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bgColor indexed="64"/>
      </patternFill>
    </fill>
    <fill>
      <patternFill patternType="solid">
        <fgColor theme="6"/>
        <bgColor indexed="64"/>
      </patternFill>
    </fill>
    <fill>
      <patternFill patternType="solid">
        <fgColor theme="5" tint="0.39997558519241921"/>
        <bgColor indexed="64"/>
      </patternFill>
    </fill>
    <fill>
      <patternFill patternType="solid">
        <fgColor theme="5"/>
        <bgColor indexed="64"/>
      </patternFill>
    </fill>
    <fill>
      <patternFill patternType="solid">
        <fgColor theme="8" tint="0.79998168889431442"/>
        <bgColor indexed="64"/>
      </patternFill>
    </fill>
  </fills>
  <borders count="10">
    <border>
      <left/>
      <right/>
      <top/>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71">
    <xf numFmtId="0" fontId="0" fillId="0" borderId="0" xfId="0"/>
    <xf numFmtId="0" fontId="2" fillId="0" borderId="0" xfId="0" applyFont="1" applyAlignment="1">
      <alignment horizontal="center"/>
    </xf>
    <xf numFmtId="0" fontId="2" fillId="0" borderId="0" xfId="0" applyFont="1"/>
    <xf numFmtId="17" fontId="0" fillId="0" borderId="0" xfId="0" applyNumberFormat="1"/>
    <xf numFmtId="9" fontId="0" fillId="0" borderId="0" xfId="1" applyFont="1"/>
    <xf numFmtId="164" fontId="0" fillId="0" borderId="0" xfId="0" applyNumberFormat="1"/>
    <xf numFmtId="0" fontId="0" fillId="0" borderId="0" xfId="0" applyFill="1"/>
    <xf numFmtId="0" fontId="0" fillId="7" borderId="0" xfId="0" applyNumberFormat="1" applyFill="1"/>
    <xf numFmtId="0" fontId="0" fillId="7" borderId="0" xfId="0" applyFill="1"/>
    <xf numFmtId="2" fontId="0" fillId="7" borderId="0" xfId="0" applyNumberFormat="1" applyFill="1"/>
    <xf numFmtId="14" fontId="0" fillId="8" borderId="0" xfId="0" applyNumberFormat="1" applyFill="1"/>
    <xf numFmtId="14" fontId="0" fillId="9" borderId="0" xfId="0" applyNumberFormat="1" applyFill="1"/>
    <xf numFmtId="0" fontId="0" fillId="9" borderId="0" xfId="0" applyFill="1"/>
    <xf numFmtId="9" fontId="0" fillId="9" borderId="0" xfId="1" applyFont="1" applyFill="1"/>
    <xf numFmtId="14" fontId="0" fillId="0" borderId="0" xfId="0" applyNumberFormat="1"/>
    <xf numFmtId="9" fontId="0" fillId="10" borderId="2" xfId="0" applyNumberFormat="1" applyFill="1" applyBorder="1"/>
    <xf numFmtId="0" fontId="0" fillId="10" borderId="2" xfId="0" applyFont="1" applyFill="1" applyBorder="1"/>
    <xf numFmtId="0" fontId="0" fillId="10" borderId="2" xfId="0" applyFill="1" applyBorder="1"/>
    <xf numFmtId="9" fontId="0" fillId="10" borderId="2" xfId="1" applyNumberFormat="1" applyFont="1" applyFill="1" applyBorder="1"/>
    <xf numFmtId="0" fontId="0" fillId="8" borderId="0" xfId="0" applyFill="1"/>
    <xf numFmtId="0" fontId="4" fillId="0" borderId="0" xfId="0" applyFont="1" applyAlignment="1">
      <alignment wrapText="1"/>
    </xf>
    <xf numFmtId="165" fontId="4" fillId="10" borderId="2" xfId="0" applyNumberFormat="1" applyFont="1" applyFill="1" applyBorder="1" applyAlignment="1">
      <alignment wrapText="1"/>
    </xf>
    <xf numFmtId="0" fontId="8" fillId="10" borderId="2" xfId="0" applyFont="1" applyFill="1" applyBorder="1" applyAlignment="1">
      <alignment wrapText="1"/>
    </xf>
    <xf numFmtId="16" fontId="4" fillId="7" borderId="0" xfId="0" quotePrefix="1" applyNumberFormat="1" applyFont="1" applyFill="1" applyAlignment="1">
      <alignment wrapText="1"/>
    </xf>
    <xf numFmtId="0" fontId="4" fillId="7" borderId="0" xfId="0" applyFont="1" applyFill="1" applyAlignment="1">
      <alignment wrapText="1"/>
    </xf>
    <xf numFmtId="0" fontId="7" fillId="7" borderId="0" xfId="0" applyFont="1" applyFill="1" applyAlignment="1">
      <alignment wrapText="1"/>
    </xf>
    <xf numFmtId="0" fontId="7" fillId="9" borderId="0" xfId="0" applyFont="1" applyFill="1" applyAlignment="1">
      <alignment wrapText="1"/>
    </xf>
    <xf numFmtId="0" fontId="4" fillId="11" borderId="0" xfId="0" applyFont="1" applyFill="1" applyAlignment="1">
      <alignment wrapText="1"/>
    </xf>
    <xf numFmtId="0" fontId="4" fillId="12" borderId="0" xfId="0" applyFont="1" applyFill="1" applyAlignment="1">
      <alignment wrapText="1"/>
    </xf>
    <xf numFmtId="0" fontId="4" fillId="13" borderId="0" xfId="0" applyFont="1" applyFill="1" applyAlignment="1">
      <alignment wrapText="1"/>
    </xf>
    <xf numFmtId="0" fontId="7" fillId="14" borderId="0" xfId="0" applyFont="1" applyFill="1" applyAlignment="1">
      <alignment wrapText="1"/>
    </xf>
    <xf numFmtId="14" fontId="4" fillId="0" borderId="0" xfId="0" applyNumberFormat="1" applyFont="1" applyBorder="1" applyAlignment="1">
      <alignment horizontal="center"/>
    </xf>
    <xf numFmtId="14" fontId="4" fillId="0" borderId="6" xfId="0" applyNumberFormat="1" applyFont="1" applyBorder="1" applyAlignment="1">
      <alignment horizontal="center"/>
    </xf>
    <xf numFmtId="9" fontId="0" fillId="9" borderId="1" xfId="1" applyNumberFormat="1" applyFont="1" applyFill="1" applyBorder="1"/>
    <xf numFmtId="165" fontId="0" fillId="9" borderId="1" xfId="0" applyNumberFormat="1" applyFont="1" applyFill="1" applyBorder="1"/>
    <xf numFmtId="166" fontId="0" fillId="0" borderId="0" xfId="0" applyNumberFormat="1"/>
    <xf numFmtId="0" fontId="4" fillId="0" borderId="0" xfId="0" applyFont="1" applyAlignment="1">
      <alignment horizontal="center" vertical="center"/>
    </xf>
    <xf numFmtId="0" fontId="0" fillId="9" borderId="0" xfId="0" applyFill="1" applyAlignment="1">
      <alignment horizontal="center"/>
    </xf>
    <xf numFmtId="0" fontId="4" fillId="0" borderId="0" xfId="0" applyFont="1" applyAlignment="1">
      <alignment horizontal="center"/>
    </xf>
    <xf numFmtId="0" fontId="4" fillId="6" borderId="0" xfId="0" applyFont="1" applyFill="1" applyAlignment="1">
      <alignment horizontal="center" wrapText="1"/>
    </xf>
    <xf numFmtId="0" fontId="0" fillId="0" borderId="0" xfId="0" applyAlignment="1">
      <alignment horizontal="center" wrapText="1"/>
    </xf>
    <xf numFmtId="0" fontId="5" fillId="0" borderId="0" xfId="0" applyFont="1" applyAlignment="1">
      <alignment wrapText="1"/>
    </xf>
    <xf numFmtId="0" fontId="0" fillId="0" borderId="0" xfId="0" applyAlignment="1">
      <alignment wrapText="1"/>
    </xf>
    <xf numFmtId="9" fontId="0" fillId="0" borderId="0" xfId="1" applyFont="1" applyAlignment="1">
      <alignment wrapText="1"/>
    </xf>
    <xf numFmtId="0" fontId="12" fillId="0" borderId="0" xfId="0" applyFont="1" applyBorder="1" applyAlignment="1">
      <alignment vertical="center"/>
    </xf>
    <xf numFmtId="0" fontId="12" fillId="0" borderId="0" xfId="0" applyFont="1" applyAlignment="1">
      <alignment vertical="center"/>
    </xf>
    <xf numFmtId="0" fontId="11" fillId="0" borderId="0" xfId="0" applyFont="1" applyBorder="1" applyAlignment="1">
      <alignment vertical="center"/>
    </xf>
    <xf numFmtId="0" fontId="13" fillId="0" borderId="0" xfId="0" applyFont="1" applyBorder="1" applyAlignment="1">
      <alignment vertical="center"/>
    </xf>
    <xf numFmtId="0" fontId="14" fillId="4" borderId="0" xfId="0" applyFont="1" applyFill="1" applyBorder="1" applyAlignment="1">
      <alignment horizontal="left" vertical="center"/>
    </xf>
    <xf numFmtId="9" fontId="1" fillId="5" borderId="8" xfId="0" applyNumberFormat="1" applyFont="1" applyFill="1" applyBorder="1" applyAlignment="1">
      <alignment vertical="center"/>
    </xf>
    <xf numFmtId="0" fontId="16" fillId="0" borderId="9" xfId="0" applyFont="1" applyBorder="1" applyAlignment="1">
      <alignment vertical="center"/>
    </xf>
    <xf numFmtId="0" fontId="17" fillId="2" borderId="3" xfId="0" applyFont="1" applyFill="1" applyBorder="1" applyAlignment="1">
      <alignment horizontal="center" vertical="center"/>
    </xf>
    <xf numFmtId="0" fontId="4" fillId="0" borderId="0" xfId="0" applyFont="1" applyBorder="1" applyAlignment="1">
      <alignment vertical="center"/>
    </xf>
    <xf numFmtId="0" fontId="17"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9" fillId="0" borderId="0" xfId="0" applyFont="1" applyBorder="1" applyAlignment="1">
      <alignment vertical="center"/>
    </xf>
    <xf numFmtId="0" fontId="21" fillId="0" borderId="7" xfId="0" applyFont="1" applyBorder="1" applyAlignment="1">
      <alignment vertical="center"/>
    </xf>
    <xf numFmtId="0" fontId="2" fillId="0" borderId="0" xfId="0" applyFont="1" applyAlignment="1">
      <alignment horizontal="center"/>
    </xf>
    <xf numFmtId="0" fontId="6" fillId="0" borderId="0" xfId="0" applyFont="1" applyAlignment="1">
      <alignment horizontal="center" wrapText="1"/>
    </xf>
    <xf numFmtId="0" fontId="1" fillId="4" borderId="0" xfId="0" applyFont="1" applyFill="1" applyBorder="1" applyAlignment="1">
      <alignment horizontal="left" vertical="center"/>
    </xf>
    <xf numFmtId="0" fontId="20" fillId="0" borderId="0" xfId="0" applyFont="1" applyBorder="1" applyAlignment="1">
      <alignment vertical="center" wrapText="1"/>
    </xf>
    <xf numFmtId="0" fontId="18"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15" fillId="2" borderId="0"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9" fillId="0" borderId="0" xfId="0" applyFont="1" applyAlignment="1">
      <alignment horizontal="left"/>
    </xf>
    <xf numFmtId="17" fontId="4" fillId="10" borderId="0" xfId="0" applyNumberFormat="1" applyFont="1" applyFill="1" applyAlignment="1">
      <alignment horizontal="center"/>
    </xf>
    <xf numFmtId="0" fontId="1" fillId="13" borderId="1" xfId="0" applyFont="1" applyFill="1" applyBorder="1" applyAlignment="1">
      <alignment horizontal="center" vertical="center" wrapText="1"/>
    </xf>
  </cellXfs>
  <cellStyles count="2">
    <cellStyle name="Normal" xfId="0" builtinId="0"/>
    <cellStyle name="Percent" xfId="1" builtinId="5"/>
  </cellStyles>
  <dxfs count="101">
    <dxf>
      <numFmt numFmtId="164" formatCode="mm\-yy"/>
    </dxf>
    <dxf>
      <numFmt numFmtId="0" formatCode="General"/>
      <fill>
        <patternFill patternType="solid">
          <fgColor indexed="64"/>
          <bgColor theme="0" tint="-0.14999847407452621"/>
        </patternFill>
      </fill>
    </dxf>
    <dxf>
      <numFmt numFmtId="0" formatCode="General"/>
      <fill>
        <patternFill patternType="solid">
          <fgColor indexed="64"/>
          <bgColor theme="0" tint="-0.14999847407452621"/>
        </patternFill>
      </fill>
    </dxf>
    <dxf>
      <numFmt numFmtId="0" formatCode="General"/>
      <fill>
        <patternFill patternType="solid">
          <fgColor indexed="64"/>
          <bgColor theme="0" tint="-0.14999847407452621"/>
        </patternFill>
      </fill>
    </dxf>
    <dxf>
      <numFmt numFmtId="0" formatCode="General"/>
      <fill>
        <patternFill patternType="solid">
          <fgColor indexed="64"/>
          <bgColor theme="0" tint="-0.14999847407452621"/>
        </patternFill>
      </fill>
    </dxf>
    <dxf>
      <fill>
        <patternFill patternType="solid">
          <fgColor indexed="64"/>
          <bgColor theme="0" tint="-0.14999847407452621"/>
        </patternFill>
      </fill>
    </dxf>
    <dxf>
      <numFmt numFmtId="2" formatCode="0.00"/>
      <fill>
        <patternFill patternType="solid">
          <fgColor indexed="64"/>
          <bgColor theme="0" tint="-0.14999847407452621"/>
        </patternFill>
      </fill>
    </dxf>
    <dxf>
      <numFmt numFmtId="19" formatCode="dd/mm/yyyy"/>
      <fill>
        <patternFill patternType="none">
          <fgColor indexed="64"/>
          <bgColor theme="0" tint="-0.249977111117893"/>
        </patternFill>
      </fill>
    </dxf>
    <dxf>
      <numFmt numFmtId="19" formatCode="dd/mm/yyyy"/>
      <fill>
        <patternFill patternType="solid">
          <fgColor indexed="64"/>
          <bgColor theme="0" tint="-0.249977111117893"/>
        </patternFill>
      </fill>
    </dxf>
    <dxf>
      <numFmt numFmtId="19" formatCode="dd/mm/yyyy"/>
      <fill>
        <patternFill patternType="solid">
          <fgColor indexed="64"/>
          <bgColor theme="0" tint="-0.249977111117893"/>
        </patternFill>
      </fill>
    </dxf>
    <dxf>
      <numFmt numFmtId="19" formatCode="dd/mm/yyyy"/>
      <fill>
        <patternFill patternType="solid">
          <fgColor indexed="64"/>
          <bgColor theme="0" tint="-0.14999847407452621"/>
        </patternFill>
      </fill>
    </dxf>
    <dxf>
      <numFmt numFmtId="19" formatCode="dd/mm/yyyy"/>
      <fill>
        <patternFill patternType="solid">
          <fgColor indexed="64"/>
          <bgColor theme="7" tint="0.79998168889431442"/>
        </patternFill>
      </fill>
    </dxf>
    <dxf>
      <fill>
        <patternFill patternType="solid">
          <fgColor indexed="64"/>
          <bgColor theme="7" tint="0.79998168889431442"/>
        </patternFill>
      </fill>
    </dxf>
    <dxf>
      <fill>
        <patternFill patternType="solid">
          <fgColor indexed="64"/>
          <bgColor theme="7" tint="0.79998168889431442"/>
        </patternFill>
      </fill>
    </dxf>
    <dxf>
      <numFmt numFmtId="0" formatCode="General"/>
      <fill>
        <patternFill patternType="solid">
          <fgColor indexed="64"/>
          <bgColor theme="7" tint="0.79998168889431442"/>
        </patternFill>
      </fill>
    </dxf>
    <dxf>
      <numFmt numFmtId="13" formatCode="0%"/>
      <fill>
        <patternFill patternType="solid">
          <fgColor indexed="64"/>
          <bgColor theme="7" tint="0.79998168889431442"/>
        </patternFill>
      </fill>
    </dxf>
    <dxf>
      <numFmt numFmtId="0" formatCode="General"/>
    </dxf>
    <dxf>
      <numFmt numFmtId="0" formatCode="General"/>
    </dxf>
    <dxf>
      <fill>
        <patternFill patternType="solid">
          <fgColor indexed="64"/>
          <bgColor theme="0" tint="-0.14999847407452621"/>
        </patternFill>
      </fill>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alignment vertical="bottom" textRotation="0" wrapText="1" indent="0" justifyLastLine="0" shrinkToFit="0" readingOrder="0"/>
    </dxf>
    <dxf>
      <numFmt numFmtId="22" formatCode="mmm\-yy"/>
    </dxf>
  </dxfs>
  <tableStyles count="0" defaultTableStyle="TableStyleMedium2" defaultPivotStyle="PivotStyleLight16"/>
  <colors>
    <mruColors>
      <color rgb="FF1B4093"/>
      <color rgb="FFBDE1F5"/>
      <color rgb="FFD67A70"/>
      <color rgb="FFDEF0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Dashboard!$C$2</c:f>
          <c:strCache>
            <c:ptCount val="1"/>
            <c:pt idx="0">
              <c:v>Hospital site surgical site infection rate</c:v>
            </c:pt>
          </c:strCache>
        </c:strRef>
      </c:tx>
      <c:overlay val="0"/>
    </c:title>
    <c:autoTitleDeleted val="0"/>
    <c:plotArea>
      <c:layout/>
      <c:barChart>
        <c:barDir val="col"/>
        <c:grouping val="clustered"/>
        <c:varyColors val="0"/>
        <c:ser>
          <c:idx val="0"/>
          <c:order val="0"/>
          <c:tx>
            <c:strRef>
              <c:f>Dashboard!$B$7</c:f>
              <c:strCache>
                <c:ptCount val="1"/>
                <c:pt idx="0">
                  <c:v>Number of eligible operations in month</c:v>
                </c:pt>
              </c:strCache>
            </c:strRef>
          </c:tx>
          <c:spPr>
            <a:solidFill>
              <a:srgbClr val="DEF0FA"/>
            </a:solidFill>
          </c:spPr>
          <c:invertIfNegative val="0"/>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Dashboard!$C$7:$Z$7</c:f>
              <c:numCache>
                <c:formatCode>General</c:formatCode>
                <c:ptCount val="24"/>
              </c:numCache>
            </c:numRef>
          </c:val>
        </c:ser>
        <c:dLbls>
          <c:showLegendKey val="0"/>
          <c:showVal val="0"/>
          <c:showCatName val="0"/>
          <c:showSerName val="0"/>
          <c:showPercent val="0"/>
          <c:showBubbleSize val="0"/>
        </c:dLbls>
        <c:gapWidth val="0"/>
        <c:axId val="217327488"/>
        <c:axId val="217329024"/>
      </c:barChart>
      <c:lineChart>
        <c:grouping val="standard"/>
        <c:varyColors val="0"/>
        <c:ser>
          <c:idx val="2"/>
          <c:order val="1"/>
          <c:tx>
            <c:strRef>
              <c:f>Dashboard!$B$9</c:f>
              <c:strCache>
                <c:ptCount val="1"/>
                <c:pt idx="0">
                  <c:v>Average compliance with 4 bundle elements (%)</c:v>
                </c:pt>
              </c:strCache>
            </c:strRef>
          </c:tx>
          <c:spPr>
            <a:ln>
              <a:solidFill>
                <a:srgbClr val="1B4093"/>
              </a:solidFill>
            </a:ln>
          </c:spPr>
          <c:marker>
            <c:symbol val="none"/>
          </c:marker>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Dashboard!$C$9:$Z$9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2"/>
          <c:tx>
            <c:strRef>
              <c:f>Dashboard!$B$10</c:f>
              <c:strCache>
                <c:ptCount val="1"/>
                <c:pt idx="0">
                  <c:v>30 day SSI rate (%)</c:v>
                </c:pt>
              </c:strCache>
            </c:strRef>
          </c:tx>
          <c:spPr>
            <a:ln>
              <a:solidFill>
                <a:srgbClr val="D67A70"/>
              </a:solidFill>
            </a:ln>
          </c:spPr>
          <c:marker>
            <c:symbol val="none"/>
          </c:marker>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Dashboard!$C$10:$Z$10</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217341312"/>
        <c:axId val="217339392"/>
      </c:lineChart>
      <c:catAx>
        <c:axId val="217327488"/>
        <c:scaling>
          <c:orientation val="minMax"/>
        </c:scaling>
        <c:delete val="0"/>
        <c:axPos val="b"/>
        <c:majorTickMark val="out"/>
        <c:minorTickMark val="none"/>
        <c:tickLblPos val="nextTo"/>
        <c:crossAx val="217329024"/>
        <c:crosses val="autoZero"/>
        <c:auto val="1"/>
        <c:lblAlgn val="ctr"/>
        <c:lblOffset val="100"/>
        <c:noMultiLvlLbl val="0"/>
      </c:catAx>
      <c:valAx>
        <c:axId val="217329024"/>
        <c:scaling>
          <c:orientation val="minMax"/>
        </c:scaling>
        <c:delete val="0"/>
        <c:axPos val="l"/>
        <c:majorGridlines/>
        <c:title>
          <c:tx>
            <c:rich>
              <a:bodyPr rot="-5400000" vert="horz"/>
              <a:lstStyle/>
              <a:p>
                <a:pPr>
                  <a:defRPr/>
                </a:pPr>
                <a:r>
                  <a:rPr lang="en-GB"/>
                  <a:t>Number of eligible operations in month</a:t>
                </a:r>
              </a:p>
            </c:rich>
          </c:tx>
          <c:overlay val="0"/>
        </c:title>
        <c:numFmt formatCode="General" sourceLinked="1"/>
        <c:majorTickMark val="out"/>
        <c:minorTickMark val="none"/>
        <c:tickLblPos val="nextTo"/>
        <c:crossAx val="217327488"/>
        <c:crosses val="autoZero"/>
        <c:crossBetween val="between"/>
      </c:valAx>
      <c:valAx>
        <c:axId val="217339392"/>
        <c:scaling>
          <c:orientation val="minMax"/>
          <c:max val="1"/>
        </c:scaling>
        <c:delete val="0"/>
        <c:axPos val="r"/>
        <c:title>
          <c:tx>
            <c:rich>
              <a:bodyPr rot="-5400000" vert="horz"/>
              <a:lstStyle/>
              <a:p>
                <a:pPr>
                  <a:defRPr/>
                </a:pPr>
                <a:r>
                  <a:rPr lang="en-GB"/>
                  <a:t>Percentage</a:t>
                </a:r>
              </a:p>
            </c:rich>
          </c:tx>
          <c:overlay val="0"/>
        </c:title>
        <c:numFmt formatCode="0%" sourceLinked="1"/>
        <c:majorTickMark val="out"/>
        <c:minorTickMark val="none"/>
        <c:tickLblPos val="nextTo"/>
        <c:crossAx val="217341312"/>
        <c:crosses val="max"/>
        <c:crossBetween val="between"/>
        <c:majorUnit val="0.2"/>
      </c:valAx>
      <c:catAx>
        <c:axId val="217341312"/>
        <c:scaling>
          <c:orientation val="minMax"/>
        </c:scaling>
        <c:delete val="1"/>
        <c:axPos val="b"/>
        <c:majorTickMark val="out"/>
        <c:minorTickMark val="none"/>
        <c:tickLblPos val="nextTo"/>
        <c:crossAx val="217339392"/>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sz="1000"/>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5804215630862E-2"/>
          <c:y val="4.6137786887826646E-2"/>
          <c:w val="0.87058362626430619"/>
          <c:h val="0.69836315970379048"/>
        </c:manualLayout>
      </c:layout>
      <c:lineChart>
        <c:grouping val="standard"/>
        <c:varyColors val="0"/>
        <c:ser>
          <c:idx val="5"/>
          <c:order val="0"/>
          <c:tx>
            <c:strRef>
              <c:f>Dashboard!$B$12</c:f>
              <c:strCache>
                <c:ptCount val="1"/>
                <c:pt idx="0">
                  <c:v>% compliance with 2% Chlorhexidine</c:v>
                </c:pt>
              </c:strCache>
            </c:strRef>
          </c:tx>
          <c:spPr>
            <a:ln>
              <a:solidFill>
                <a:srgbClr val="D67A70"/>
              </a:solidFill>
            </a:ln>
          </c:spPr>
          <c:marker>
            <c:symbol val="none"/>
          </c:marker>
          <c:cat>
            <c:strRef>
              <c:f>Dashboard!$G$6:$Z$6</c:f>
              <c:strCache>
                <c:ptCount val="20"/>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pt idx="13">
                  <c:v>Sep-20</c:v>
                </c:pt>
                <c:pt idx="14">
                  <c:v>Oct-20</c:v>
                </c:pt>
                <c:pt idx="15">
                  <c:v>Nov-20</c:v>
                </c:pt>
                <c:pt idx="16">
                  <c:v>Dec-20</c:v>
                </c:pt>
                <c:pt idx="17">
                  <c:v>Jan-21</c:v>
                </c:pt>
                <c:pt idx="18">
                  <c:v>Feb-21</c:v>
                </c:pt>
                <c:pt idx="19">
                  <c:v>Mar-21</c:v>
                </c:pt>
              </c:strCache>
            </c:strRef>
          </c:cat>
          <c:val>
            <c:numRef>
              <c:f>Dashboard!$G$12:$Z$12</c:f>
              <c:numCache>
                <c:formatCode>0%</c:formatCode>
                <c:ptCount val="20"/>
              </c:numCache>
            </c:numRef>
          </c:val>
          <c:smooth val="0"/>
        </c:ser>
        <c:dLbls>
          <c:showLegendKey val="0"/>
          <c:showVal val="0"/>
          <c:showCatName val="0"/>
          <c:showSerName val="0"/>
          <c:showPercent val="0"/>
          <c:showBubbleSize val="0"/>
        </c:dLbls>
        <c:marker val="1"/>
        <c:smooth val="0"/>
        <c:axId val="217357312"/>
        <c:axId val="217678592"/>
      </c:lineChart>
      <c:catAx>
        <c:axId val="217357312"/>
        <c:scaling>
          <c:orientation val="minMax"/>
        </c:scaling>
        <c:delete val="0"/>
        <c:axPos val="b"/>
        <c:majorTickMark val="out"/>
        <c:minorTickMark val="none"/>
        <c:tickLblPos val="nextTo"/>
        <c:crossAx val="217678592"/>
        <c:crosses val="autoZero"/>
        <c:auto val="1"/>
        <c:lblAlgn val="ctr"/>
        <c:lblOffset val="100"/>
        <c:noMultiLvlLbl val="0"/>
      </c:catAx>
      <c:valAx>
        <c:axId val="217678592"/>
        <c:scaling>
          <c:orientation val="minMax"/>
          <c:max val="1"/>
        </c:scaling>
        <c:delete val="0"/>
        <c:axPos val="l"/>
        <c:majorGridlines/>
        <c:numFmt formatCode="0%" sourceLinked="1"/>
        <c:majorTickMark val="out"/>
        <c:minorTickMark val="none"/>
        <c:tickLblPos val="nextTo"/>
        <c:crossAx val="217357312"/>
        <c:crosses val="autoZero"/>
        <c:crossBetween val="between"/>
        <c:majorUnit val="0.2"/>
      </c:valAx>
    </c:plotArea>
    <c:plotVisOnly val="1"/>
    <c:dispBlanksAs val="gap"/>
    <c:showDLblsOverMax val="0"/>
  </c:chart>
  <c:spPr>
    <a:noFill/>
    <a:ln>
      <a:noFill/>
    </a:ln>
  </c:spPr>
  <c:txPr>
    <a:bodyPr/>
    <a:lstStyle/>
    <a:p>
      <a:pPr>
        <a:defRPr sz="800"/>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6"/>
          <c:order val="0"/>
          <c:tx>
            <c:strRef>
              <c:f>Dashboard!$B$13</c:f>
              <c:strCache>
                <c:ptCount val="1"/>
                <c:pt idx="0">
                  <c:v>% compliance with 2nd dose of antibiotics</c:v>
                </c:pt>
              </c:strCache>
            </c:strRef>
          </c:tx>
          <c:spPr>
            <a:ln>
              <a:solidFill>
                <a:srgbClr val="1B4093"/>
              </a:solidFill>
            </a:ln>
          </c:spPr>
          <c:marker>
            <c:symbol val="none"/>
          </c:marker>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Dashboard!$C$13:$Z$13</c:f>
              <c:numCache>
                <c:formatCode>0%</c:formatCode>
                <c:ptCount val="24"/>
              </c:numCache>
            </c:numRef>
          </c:val>
          <c:smooth val="0"/>
        </c:ser>
        <c:dLbls>
          <c:showLegendKey val="0"/>
          <c:showVal val="0"/>
          <c:showCatName val="0"/>
          <c:showSerName val="0"/>
          <c:showPercent val="0"/>
          <c:showBubbleSize val="0"/>
        </c:dLbls>
        <c:marker val="1"/>
        <c:smooth val="0"/>
        <c:axId val="217584000"/>
        <c:axId val="217585536"/>
      </c:lineChart>
      <c:catAx>
        <c:axId val="217584000"/>
        <c:scaling>
          <c:orientation val="minMax"/>
        </c:scaling>
        <c:delete val="0"/>
        <c:axPos val="b"/>
        <c:majorTickMark val="out"/>
        <c:minorTickMark val="none"/>
        <c:tickLblPos val="nextTo"/>
        <c:txPr>
          <a:bodyPr/>
          <a:lstStyle/>
          <a:p>
            <a:pPr>
              <a:defRPr sz="800"/>
            </a:pPr>
            <a:endParaRPr lang="en-US"/>
          </a:p>
        </c:txPr>
        <c:crossAx val="217585536"/>
        <c:crosses val="autoZero"/>
        <c:auto val="1"/>
        <c:lblAlgn val="ctr"/>
        <c:lblOffset val="100"/>
        <c:noMultiLvlLbl val="0"/>
      </c:catAx>
      <c:valAx>
        <c:axId val="217585536"/>
        <c:scaling>
          <c:orientation val="minMax"/>
          <c:max val="1"/>
        </c:scaling>
        <c:delete val="0"/>
        <c:axPos val="l"/>
        <c:majorGridlines/>
        <c:numFmt formatCode="0%" sourceLinked="1"/>
        <c:majorTickMark val="out"/>
        <c:minorTickMark val="none"/>
        <c:tickLblPos val="nextTo"/>
        <c:crossAx val="217584000"/>
        <c:crosses val="autoZero"/>
        <c:crossBetween val="between"/>
        <c:majorUnit val="0.2"/>
      </c:valAx>
      <c:spPr>
        <a:noFill/>
      </c:spPr>
    </c:plotArea>
    <c:plotVisOnly val="1"/>
    <c:dispBlanksAs val="gap"/>
    <c:showDLblsOverMax val="0"/>
  </c:chart>
  <c:spPr>
    <a:ln>
      <a:noFill/>
    </a:ln>
  </c:spPr>
  <c:txPr>
    <a:bodyPr/>
    <a:lstStyle/>
    <a:p>
      <a:pPr>
        <a:defRPr sz="1000"/>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7"/>
          <c:order val="0"/>
          <c:tx>
            <c:strRef>
              <c:f>Dashboard!$B$14</c:f>
              <c:strCache>
                <c:ptCount val="1"/>
                <c:pt idx="0">
                  <c:v>% compliance with wound protector</c:v>
                </c:pt>
              </c:strCache>
            </c:strRef>
          </c:tx>
          <c:spPr>
            <a:ln>
              <a:solidFill>
                <a:srgbClr val="1B4093"/>
              </a:solidFill>
            </a:ln>
          </c:spPr>
          <c:marker>
            <c:symbol val="none"/>
          </c:marker>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Dashboard!$C$14:$Z$14</c:f>
              <c:numCache>
                <c:formatCode>0%</c:formatCode>
                <c:ptCount val="24"/>
              </c:numCache>
            </c:numRef>
          </c:val>
          <c:smooth val="0"/>
        </c:ser>
        <c:dLbls>
          <c:showLegendKey val="0"/>
          <c:showVal val="0"/>
          <c:showCatName val="0"/>
          <c:showSerName val="0"/>
          <c:showPercent val="0"/>
          <c:showBubbleSize val="0"/>
        </c:dLbls>
        <c:marker val="1"/>
        <c:smooth val="0"/>
        <c:axId val="217605248"/>
        <c:axId val="217606784"/>
      </c:lineChart>
      <c:catAx>
        <c:axId val="217605248"/>
        <c:scaling>
          <c:orientation val="minMax"/>
        </c:scaling>
        <c:delete val="0"/>
        <c:axPos val="b"/>
        <c:majorTickMark val="out"/>
        <c:minorTickMark val="none"/>
        <c:tickLblPos val="nextTo"/>
        <c:txPr>
          <a:bodyPr/>
          <a:lstStyle/>
          <a:p>
            <a:pPr>
              <a:defRPr sz="800"/>
            </a:pPr>
            <a:endParaRPr lang="en-US"/>
          </a:p>
        </c:txPr>
        <c:crossAx val="217606784"/>
        <c:crosses val="autoZero"/>
        <c:auto val="1"/>
        <c:lblAlgn val="ctr"/>
        <c:lblOffset val="100"/>
        <c:noMultiLvlLbl val="0"/>
      </c:catAx>
      <c:valAx>
        <c:axId val="217606784"/>
        <c:scaling>
          <c:orientation val="minMax"/>
          <c:max val="1"/>
        </c:scaling>
        <c:delete val="0"/>
        <c:axPos val="l"/>
        <c:majorGridlines/>
        <c:numFmt formatCode="0%" sourceLinked="1"/>
        <c:majorTickMark val="out"/>
        <c:minorTickMark val="none"/>
        <c:tickLblPos val="nextTo"/>
        <c:crossAx val="217605248"/>
        <c:crosses val="autoZero"/>
        <c:crossBetween val="between"/>
        <c:majorUnit val="0.2"/>
      </c:valAx>
      <c:spPr>
        <a:noFill/>
      </c:spPr>
    </c:plotArea>
    <c:plotVisOnly val="1"/>
    <c:dispBlanksAs val="gap"/>
    <c:showDLblsOverMax val="0"/>
  </c:chart>
  <c:spPr>
    <a:noFill/>
    <a:ln>
      <a:noFill/>
    </a:ln>
  </c:spPr>
  <c:txPr>
    <a:bodyPr/>
    <a:lstStyle/>
    <a:p>
      <a:pPr>
        <a:defRPr sz="10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Dashboard!$B$15</c:f>
              <c:strCache>
                <c:ptCount val="1"/>
                <c:pt idx="0">
                  <c:v>% compliance with antibacterial sutures</c:v>
                </c:pt>
              </c:strCache>
            </c:strRef>
          </c:tx>
          <c:spPr>
            <a:ln>
              <a:solidFill>
                <a:srgbClr val="D67A70"/>
              </a:solidFill>
            </a:ln>
          </c:spPr>
          <c:marker>
            <c:symbol val="none"/>
          </c:marker>
          <c:cat>
            <c:strRef>
              <c:f>Dashboard!$C$6:$Z$6</c:f>
              <c:strCache>
                <c:ptCount val="24"/>
                <c:pt idx="0">
                  <c:v>Apr-19</c:v>
                </c:pt>
                <c:pt idx="1">
                  <c:v>May-19</c:v>
                </c:pt>
                <c:pt idx="2">
                  <c:v>Jun-19</c:v>
                </c:pt>
                <c:pt idx="3">
                  <c:v>Jul-19</c:v>
                </c:pt>
                <c:pt idx="4">
                  <c:v>Aug-19</c:v>
                </c:pt>
                <c:pt idx="5">
                  <c:v>Sep-19</c:v>
                </c:pt>
                <c:pt idx="6">
                  <c:v>Oct-19</c:v>
                </c:pt>
                <c:pt idx="7">
                  <c:v>Nov-19</c:v>
                </c:pt>
                <c:pt idx="8">
                  <c:v>Dec-19</c:v>
                </c:pt>
                <c:pt idx="9">
                  <c:v>Jan-20</c:v>
                </c:pt>
                <c:pt idx="10">
                  <c:v>Feb-20</c:v>
                </c:pt>
                <c:pt idx="11">
                  <c:v>Mar-20</c:v>
                </c:pt>
                <c:pt idx="12">
                  <c:v>Apr-20</c:v>
                </c:pt>
                <c:pt idx="13">
                  <c:v>May-20</c:v>
                </c:pt>
                <c:pt idx="14">
                  <c:v>Jun-20</c:v>
                </c:pt>
                <c:pt idx="15">
                  <c:v>Jul-20</c:v>
                </c:pt>
                <c:pt idx="16">
                  <c:v>Aug-20</c:v>
                </c:pt>
                <c:pt idx="17">
                  <c:v>Sep-20</c:v>
                </c:pt>
                <c:pt idx="18">
                  <c:v>Oct-20</c:v>
                </c:pt>
                <c:pt idx="19">
                  <c:v>Nov-20</c:v>
                </c:pt>
                <c:pt idx="20">
                  <c:v>Dec-20</c:v>
                </c:pt>
                <c:pt idx="21">
                  <c:v>Jan-21</c:v>
                </c:pt>
                <c:pt idx="22">
                  <c:v>Feb-21</c:v>
                </c:pt>
                <c:pt idx="23">
                  <c:v>Mar-21</c:v>
                </c:pt>
              </c:strCache>
            </c:strRef>
          </c:cat>
          <c:val>
            <c:numRef>
              <c:f>Dashboard!$C$15:$Z$15</c:f>
              <c:numCache>
                <c:formatCode>0%</c:formatCode>
                <c:ptCount val="24"/>
              </c:numCache>
            </c:numRef>
          </c:val>
          <c:smooth val="0"/>
        </c:ser>
        <c:dLbls>
          <c:showLegendKey val="0"/>
          <c:showVal val="0"/>
          <c:showCatName val="0"/>
          <c:showSerName val="0"/>
          <c:showPercent val="0"/>
          <c:showBubbleSize val="0"/>
        </c:dLbls>
        <c:marker val="1"/>
        <c:smooth val="0"/>
        <c:axId val="217623936"/>
        <c:axId val="217638016"/>
      </c:lineChart>
      <c:catAx>
        <c:axId val="217623936"/>
        <c:scaling>
          <c:orientation val="minMax"/>
        </c:scaling>
        <c:delete val="0"/>
        <c:axPos val="b"/>
        <c:majorTickMark val="out"/>
        <c:minorTickMark val="none"/>
        <c:tickLblPos val="nextTo"/>
        <c:crossAx val="217638016"/>
        <c:crosses val="autoZero"/>
        <c:auto val="1"/>
        <c:lblAlgn val="ctr"/>
        <c:lblOffset val="100"/>
        <c:noMultiLvlLbl val="0"/>
      </c:catAx>
      <c:valAx>
        <c:axId val="217638016"/>
        <c:scaling>
          <c:orientation val="minMax"/>
          <c:max val="1"/>
        </c:scaling>
        <c:delete val="0"/>
        <c:axPos val="l"/>
        <c:majorGridlines/>
        <c:numFmt formatCode="0%" sourceLinked="1"/>
        <c:majorTickMark val="out"/>
        <c:minorTickMark val="none"/>
        <c:tickLblPos val="nextTo"/>
        <c:crossAx val="217623936"/>
        <c:crosses val="autoZero"/>
        <c:crossBetween val="between"/>
        <c:majorUnit val="0.2"/>
      </c:valAx>
    </c:plotArea>
    <c:plotVisOnly val="1"/>
    <c:dispBlanksAs val="gap"/>
    <c:showDLblsOverMax val="0"/>
  </c:chart>
  <c:spPr>
    <a:noFill/>
    <a:ln>
      <a:noFill/>
    </a:ln>
  </c:spPr>
  <c:txPr>
    <a:bodyPr/>
    <a:lstStyle/>
    <a:p>
      <a:pPr>
        <a:defRPr sz="800"/>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png"/><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305494" cy="60834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1747044</xdr:colOff>
      <xdr:row>8</xdr:row>
      <xdr:rowOff>19687</xdr:rowOff>
    </xdr:from>
    <xdr:to>
      <xdr:col>1</xdr:col>
      <xdr:colOff>1946671</xdr:colOff>
      <xdr:row>8</xdr:row>
      <xdr:rowOff>312964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84"/>
        <a:stretch/>
      </xdr:blipFill>
      <xdr:spPr>
        <a:xfrm>
          <a:off x="1963341" y="1892937"/>
          <a:ext cx="199627" cy="293277"/>
        </a:xfrm>
        <a:prstGeom prst="rect">
          <a:avLst/>
        </a:prstGeom>
      </xdr:spPr>
    </xdr:pic>
    <xdr:clientData/>
  </xdr:twoCellAnchor>
  <xdr:twoCellAnchor editAs="oneCell">
    <xdr:from>
      <xdr:col>3</xdr:col>
      <xdr:colOff>1651000</xdr:colOff>
      <xdr:row>8</xdr:row>
      <xdr:rowOff>9824</xdr:rowOff>
    </xdr:from>
    <xdr:to>
      <xdr:col>3</xdr:col>
      <xdr:colOff>1961494</xdr:colOff>
      <xdr:row>8</xdr:row>
      <xdr:rowOff>323609</xdr:rowOff>
    </xdr:to>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85" t="6311" r="10589" b="-637"/>
        <a:stretch/>
      </xdr:blipFill>
      <xdr:spPr>
        <a:xfrm>
          <a:off x="7202237" y="1884745"/>
          <a:ext cx="310494" cy="313785"/>
        </a:xfrm>
        <a:prstGeom prst="rect">
          <a:avLst/>
        </a:prstGeom>
      </xdr:spPr>
    </xdr:pic>
    <xdr:clientData/>
  </xdr:twoCellAnchor>
  <xdr:twoCellAnchor editAs="oneCell">
    <xdr:from>
      <xdr:col>1</xdr:col>
      <xdr:colOff>1029168</xdr:colOff>
      <xdr:row>19</xdr:row>
      <xdr:rowOff>34192</xdr:rowOff>
    </xdr:from>
    <xdr:to>
      <xdr:col>1</xdr:col>
      <xdr:colOff>1274114</xdr:colOff>
      <xdr:row>19</xdr:row>
      <xdr:rowOff>283015</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451" r="12993" b="3249"/>
        <a:stretch/>
      </xdr:blipFill>
      <xdr:spPr>
        <a:xfrm>
          <a:off x="1244091" y="4440115"/>
          <a:ext cx="244946" cy="248823"/>
        </a:xfrm>
        <a:prstGeom prst="rect">
          <a:avLst/>
        </a:prstGeom>
      </xdr:spPr>
    </xdr:pic>
    <xdr:clientData/>
  </xdr:twoCellAnchor>
  <xdr:twoCellAnchor editAs="oneCell">
    <xdr:from>
      <xdr:col>3</xdr:col>
      <xdr:colOff>1546109</xdr:colOff>
      <xdr:row>19</xdr:row>
      <xdr:rowOff>27770</xdr:rowOff>
    </xdr:from>
    <xdr:to>
      <xdr:col>3</xdr:col>
      <xdr:colOff>1846384</xdr:colOff>
      <xdr:row>19</xdr:row>
      <xdr:rowOff>286516</xdr:rowOff>
    </xdr:to>
    <xdr:pic>
      <xdr:nvPicPr>
        <xdr:cNvPr id="5" name="Picture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927" t="8714" r="8754" b="6086"/>
        <a:stretch/>
      </xdr:blipFill>
      <xdr:spPr>
        <a:xfrm>
          <a:off x="7095032" y="4433693"/>
          <a:ext cx="300275" cy="258746"/>
        </a:xfrm>
        <a:prstGeom prst="rect">
          <a:avLst/>
        </a:prstGeom>
      </xdr:spPr>
    </xdr:pic>
    <xdr:clientData/>
  </xdr:twoCellAnchor>
  <xdr:twoCellAnchor editAs="oneCell">
    <xdr:from>
      <xdr:col>1</xdr:col>
      <xdr:colOff>34528</xdr:colOff>
      <xdr:row>1</xdr:row>
      <xdr:rowOff>33542</xdr:rowOff>
    </xdr:from>
    <xdr:to>
      <xdr:col>1</xdr:col>
      <xdr:colOff>1730375</xdr:colOff>
      <xdr:row>3</xdr:row>
      <xdr:rowOff>233862</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0825" y="362948"/>
          <a:ext cx="1695847" cy="509883"/>
        </a:xfrm>
        <a:prstGeom prst="rect">
          <a:avLst/>
        </a:prstGeom>
      </xdr:spPr>
    </xdr:pic>
    <xdr:clientData/>
  </xdr:twoCellAnchor>
  <xdr:twoCellAnchor>
    <xdr:from>
      <xdr:col>1</xdr:col>
      <xdr:colOff>39078</xdr:colOff>
      <xdr:row>9</xdr:row>
      <xdr:rowOff>29307</xdr:rowOff>
    </xdr:from>
    <xdr:to>
      <xdr:col>1</xdr:col>
      <xdr:colOff>4914348</xdr:colOff>
      <xdr:row>17</xdr:row>
      <xdr:rowOff>133356</xdr:rowOff>
    </xdr:to>
    <xdr:graphicFrame macro="">
      <xdr:nvGraphicFramePr>
        <xdr:cNvPr id="7"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43472</xdr:colOff>
      <xdr:row>20</xdr:row>
      <xdr:rowOff>40055</xdr:rowOff>
    </xdr:from>
    <xdr:to>
      <xdr:col>1</xdr:col>
      <xdr:colOff>4951159</xdr:colOff>
      <xdr:row>28</xdr:row>
      <xdr:rowOff>127001</xdr:rowOff>
    </xdr:to>
    <xdr:graphicFrame macro="">
      <xdr:nvGraphicFramePr>
        <xdr:cNvPr id="8"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29765</xdr:colOff>
      <xdr:row>9</xdr:row>
      <xdr:rowOff>45300</xdr:rowOff>
    </xdr:from>
    <xdr:to>
      <xdr:col>3</xdr:col>
      <xdr:colOff>4895942</xdr:colOff>
      <xdr:row>17</xdr:row>
      <xdr:rowOff>192484</xdr:rowOff>
    </xdr:to>
    <xdr:graphicFrame macro="">
      <xdr:nvGraphicFramePr>
        <xdr:cNvPr id="9"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39686</xdr:colOff>
      <xdr:row>20</xdr:row>
      <xdr:rowOff>39688</xdr:rowOff>
    </xdr:from>
    <xdr:to>
      <xdr:col>3</xdr:col>
      <xdr:colOff>4923551</xdr:colOff>
      <xdr:row>28</xdr:row>
      <xdr:rowOff>161698</xdr:rowOff>
    </xdr:to>
    <xdr:graphicFrame macro="">
      <xdr:nvGraphicFramePr>
        <xdr:cNvPr id="10"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ables/table1.xml><?xml version="1.0" encoding="utf-8"?>
<table xmlns="http://schemas.openxmlformats.org/spreadsheetml/2006/main" id="1" name="Dashboard" displayName="Dashboard" ref="B6:Z15" totalsRowShown="0" headerRowDxfId="100">
  <autoFilter ref="B6:Z15"/>
  <tableColumns count="25">
    <tableColumn id="1" name="Column1" dataDxfId="99"/>
    <tableColumn id="2" name="Apr-19" dataDxfId="98" dataCellStyle="Percent"/>
    <tableColumn id="3" name="May-19" dataDxfId="97" dataCellStyle="Percent"/>
    <tableColumn id="4" name="Jun-19" dataDxfId="96" dataCellStyle="Percent"/>
    <tableColumn id="5" name="Jul-19" dataDxfId="95" dataCellStyle="Percent"/>
    <tableColumn id="6" name="Aug-19" dataDxfId="94" dataCellStyle="Percent"/>
    <tableColumn id="7" name="Sep-19" dataDxfId="93" dataCellStyle="Percent"/>
    <tableColumn id="8" name="Oct-19" dataDxfId="92" dataCellStyle="Percent"/>
    <tableColumn id="9" name="Nov-19" dataDxfId="91" dataCellStyle="Percent"/>
    <tableColumn id="10" name="Dec-19" dataDxfId="90" dataCellStyle="Percent"/>
    <tableColumn id="11" name="Jan-20" dataDxfId="89" dataCellStyle="Percent"/>
    <tableColumn id="12" name="Feb-20" dataDxfId="88" dataCellStyle="Percent"/>
    <tableColumn id="13" name="Mar-20" dataDxfId="87" dataCellStyle="Percent"/>
    <tableColumn id="14" name="Apr-20"/>
    <tableColumn id="15" name="May-20" dataDxfId="86" dataCellStyle="Percent"/>
    <tableColumn id="16" name="Jun-20" dataDxfId="85" dataCellStyle="Percent"/>
    <tableColumn id="17" name="Jul-20" dataDxfId="84" dataCellStyle="Percent"/>
    <tableColumn id="18" name="Aug-20" dataDxfId="83" dataCellStyle="Percent"/>
    <tableColumn id="19" name="Sep-20" dataDxfId="82" dataCellStyle="Percent"/>
    <tableColumn id="20" name="Oct-20" dataDxfId="81" dataCellStyle="Percent"/>
    <tableColumn id="21" name="Nov-20" dataDxfId="80" dataCellStyle="Percent"/>
    <tableColumn id="22" name="Dec-20" dataDxfId="79" dataCellStyle="Percent"/>
    <tableColumn id="23" name="Jan-21" dataDxfId="78" dataCellStyle="Percent"/>
    <tableColumn id="24" name="Feb-21" dataDxfId="77" dataCellStyle="Percent"/>
    <tableColumn id="25" name="Mar-21" dataDxfId="76" dataCellStyle="Percent"/>
  </tableColumns>
  <tableStyleInfo name="TableStyleLight8" showFirstColumn="0" showLastColumn="0" showRowStripes="1" showColumnStripes="0"/>
</table>
</file>

<file path=xl/tables/table2.xml><?xml version="1.0" encoding="utf-8"?>
<table xmlns="http://schemas.openxmlformats.org/spreadsheetml/2006/main" id="6" name="Table1" displayName="Table1" ref="B5:AD15" totalsRowShown="0" headerRowDxfId="19" dataDxfId="18">
  <autoFilter ref="B5:AD15"/>
  <tableColumns count="29">
    <tableColumn id="1" name="Date procedure performed"/>
    <tableColumn id="2" name="Patient ID (please do not use patient identifiable information)"/>
    <tableColumn id="3" name="Surgeon"/>
    <tableColumn id="13" name="Surgical procedure"/>
    <tableColumn id="4" name="2% chlorhexidine"/>
    <tableColumn id="5" name="Operation &gt;4 hours"/>
    <tableColumn id="6" name="If date &gt;4 hours 2nd dose of antibiotics?" dataDxfId="17">
      <calculatedColumnFormula>IF(Table1[[#This Row],[Operation &gt;4 hours]]="N","N/A","")</calculatedColumnFormula>
    </tableColumn>
    <tableColumn id="7" name="Wound protector"/>
    <tableColumn id="8" name="Antibacterial sutures" dataDxfId="16">
      <calculatedColumnFormula>IF(OR(Table1[[#This Row],[Antibacterial sutures for deep layer Y/N]]="Y",Table1[[#This Row],[Antibacterial sutures for superficial layer Y/N]]="Y",),"Y","N")</calculatedColumnFormula>
    </tableColumn>
    <tableColumn id="16" name="Antibacterial sutures for deep layer Y/N"/>
    <tableColumn id="12" name="Antibacterial sutures for superficial layer Y/N"/>
    <tableColumn id="21" name="Outcome"/>
    <tableColumn id="24" name="Allergic reaction?"/>
    <tableColumn id="20" name="Comments/ SSI treatment (e.g. Abx needed, surgical washout, debridement, other)"/>
    <tableColumn id="27" name="% compliance with bundle" dataDxfId="15" dataCellStyle="Percent">
      <calculatedColumnFormula>IF(Table1[[#This Row],[Surgical procedure]]="","",Table1[[#This Row],[Calc.]])</calculatedColumnFormula>
    </tableColumn>
    <tableColumn id="9" name="Y" dataDxfId="14">
      <calculatedColumnFormula>COUNTIF(F6:J6,"Y")</calculatedColumnFormula>
    </tableColumn>
    <tableColumn id="10" name="N" dataDxfId="13">
      <calculatedColumnFormula>COUNTIF(F6:J6,"N")</calculatedColumnFormula>
    </tableColumn>
    <tableColumn id="11" name="N/A" dataDxfId="12">
      <calculatedColumnFormula>COUNTIF(F6:J6,"N/A")</calculatedColumnFormula>
    </tableColumn>
    <tableColumn id="15" name="Date 30 day surveillance" dataDxfId="11">
      <calculatedColumnFormula>IF(ISBLANK(Table1[[#This Row],[Date procedure performed]]),"",Table1[[#This Row],[Date procedure performed]]+30)</calculatedColumnFormula>
    </tableColumn>
    <tableColumn id="22" name="Other comments / optional " dataDxfId="10"/>
    <tableColumn id="19" name="Date discharged" dataDxfId="9"/>
    <tableColumn id="17" name="Length of stay" dataDxfId="8"/>
    <tableColumn id="23" name="Date readmitted (if readmitted)" dataDxfId="7"/>
    <tableColumn id="14" name="Calc." dataDxfId="6">
      <calculatedColumnFormula>SUM(Table1[[#This Row],[Calc 1]:[Calc 4]])/Table1[[#This Row],[3/4]]</calculatedColumnFormula>
    </tableColumn>
    <tableColumn id="18" name="Calc 1" dataDxfId="5">
      <calculatedColumnFormula>IF(Table1[[#This Row],[2% chlorhexidine]]="Y",1,0)</calculatedColumnFormula>
    </tableColumn>
    <tableColumn id="28" name="Calc 2" dataDxfId="4">
      <calculatedColumnFormula>IF(AND(Table1[[#This Row],[Operation &gt;4 hours]]="Y",Table1[[#This Row],[If date &gt;4 hours 2nd dose of antibiotics?]]="Y"),1,0)</calculatedColumnFormula>
    </tableColumn>
    <tableColumn id="29" name="Calc 3" dataDxfId="3">
      <calculatedColumnFormula>IF(Table1[[#This Row],[Wound protector]]="Y",1,0)</calculatedColumnFormula>
    </tableColumn>
    <tableColumn id="30" name="Calc 4" dataDxfId="2">
      <calculatedColumnFormula>IF(Table1[[#This Row],[Antibacterial sutures]]="Y",1,0)</calculatedColumnFormula>
    </tableColumn>
    <tableColumn id="31" name="3/4" dataDxfId="1">
      <calculatedColumnFormula>IF(Table1[[#This Row],[Operation &gt;4 hours]]="Y",4,3)</calculatedColumnFormula>
    </tableColumn>
  </tableColumns>
  <tableStyleInfo name="TableStyleLight8" showFirstColumn="0" showLastColumn="0" showRowStripes="1" showColumnStripes="0"/>
</table>
</file>

<file path=xl/tables/table3.xml><?xml version="1.0" encoding="utf-8"?>
<table xmlns="http://schemas.openxmlformats.org/spreadsheetml/2006/main" id="2" name="Months" displayName="Months" ref="C1:C49" totalsRowShown="0">
  <autoFilter ref="C1:C49"/>
  <tableColumns count="1">
    <tableColumn id="1" name="Months" dataDxfId="0"/>
  </tableColumns>
  <tableStyleInfo name="TableStyleLight8" showFirstColumn="0" showLastColumn="0" showRowStripes="1" showColumnStripes="0"/>
</table>
</file>

<file path=xl/tables/table4.xml><?xml version="1.0" encoding="utf-8"?>
<table xmlns="http://schemas.openxmlformats.org/spreadsheetml/2006/main" id="3" name="Responses" displayName="Responses" ref="E1:E4" totalsRowShown="0">
  <autoFilter ref="E1:E4"/>
  <tableColumns count="1">
    <tableColumn id="1" name="Responses"/>
  </tableColumns>
  <tableStyleInfo name="TableStyleLight8" showFirstColumn="0" showLastColumn="0" showRowStripes="1" showColumnStripes="0"/>
</table>
</file>

<file path=xl/tables/table5.xml><?xml version="1.0" encoding="utf-8"?>
<table xmlns="http://schemas.openxmlformats.org/spreadsheetml/2006/main" id="4" name="Types" displayName="Types" ref="G1:G3" totalsRowShown="0">
  <autoFilter ref="G1:G3"/>
  <tableColumns count="1">
    <tableColumn id="1" name="Types"/>
  </tableColumns>
  <tableStyleInfo name="TableStyleLight8" showFirstColumn="0" showLastColumn="0" showRowStripes="1" showColumnStripes="0"/>
</table>
</file>

<file path=xl/tables/table6.xml><?xml version="1.0" encoding="utf-8"?>
<table xmlns="http://schemas.openxmlformats.org/spreadsheetml/2006/main" id="5" name="Outcomes" displayName="Outcomes" ref="I1:I5" totalsRowShown="0">
  <autoFilter ref="I1:I5"/>
  <tableColumns count="1">
    <tableColumn id="1" name="Outcome"/>
  </tableColumns>
  <tableStyleInfo name="TableStyleLight8" showFirstColumn="0" showLastColumn="0" showRowStripes="1" showColumnStripes="0"/>
</table>
</file>

<file path=xl/tables/table7.xml><?xml version="1.0" encoding="utf-8"?>
<table xmlns="http://schemas.openxmlformats.org/spreadsheetml/2006/main" id="7" name="Hospital" displayName="Hospital" ref="A1:A8" totalsRowShown="0">
  <autoFilter ref="A1:A8"/>
  <tableColumns count="1">
    <tableColumn id="1" name="Hospital sit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NJD">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FF5050"/>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zoomScale="70" zoomScaleNormal="70" workbookViewId="0">
      <pane xSplit="2" ySplit="6" topLeftCell="E7" activePane="bottomRight" state="frozen"/>
      <selection pane="topRight" activeCell="C1" sqref="C1"/>
      <selection pane="bottomLeft" activeCell="A7" sqref="A7"/>
      <selection pane="bottomRight" activeCell="C9" sqref="C9:Z9"/>
    </sheetView>
  </sheetViews>
  <sheetFormatPr defaultRowHeight="14.5" x14ac:dyDescent="0.35"/>
  <cols>
    <col min="1" max="1" width="3.81640625" bestFit="1" customWidth="1"/>
    <col min="2" max="2" width="36.54296875" style="42" customWidth="1"/>
    <col min="4" max="4" width="9.54296875" customWidth="1"/>
    <col min="7" max="7" width="9.26953125" customWidth="1"/>
    <col min="10" max="10" width="9.453125" customWidth="1"/>
    <col min="14" max="14" width="9.26953125" customWidth="1"/>
    <col min="16" max="16" width="9.54296875" customWidth="1"/>
    <col min="19" max="19" width="9.26953125" customWidth="1"/>
    <col min="22" max="22" width="9.453125" customWidth="1"/>
    <col min="26" max="26" width="9.26953125" customWidth="1"/>
  </cols>
  <sheetData>
    <row r="1" spans="1:26" ht="29" x14ac:dyDescent="0.35">
      <c r="B1" s="39" t="s">
        <v>5</v>
      </c>
    </row>
    <row r="2" spans="1:26" x14ac:dyDescent="0.35">
      <c r="B2" s="40" t="s">
        <v>91</v>
      </c>
      <c r="C2" s="58" t="str">
        <f>B2&amp;" surgical site infection rate"</f>
        <v>Hospital site surgical site infection rate</v>
      </c>
      <c r="D2" s="58"/>
      <c r="E2" s="58"/>
      <c r="F2" s="58"/>
    </row>
    <row r="3" spans="1:26" x14ac:dyDescent="0.35">
      <c r="B3" s="59" t="s">
        <v>7</v>
      </c>
      <c r="C3" s="1"/>
      <c r="D3" s="1"/>
      <c r="E3" s="1"/>
      <c r="F3" s="1"/>
    </row>
    <row r="4" spans="1:26" x14ac:dyDescent="0.35">
      <c r="B4" s="59"/>
      <c r="C4" s="1"/>
      <c r="D4" s="1"/>
      <c r="E4" s="1"/>
      <c r="F4" s="1"/>
    </row>
    <row r="5" spans="1:26" x14ac:dyDescent="0.35">
      <c r="B5" s="40"/>
      <c r="C5" s="1"/>
      <c r="D5" s="1"/>
      <c r="E5" s="1"/>
      <c r="F5" s="1"/>
    </row>
    <row r="6" spans="1:26" x14ac:dyDescent="0.35">
      <c r="A6" s="2" t="s">
        <v>0</v>
      </c>
      <c r="B6" s="41" t="s">
        <v>8</v>
      </c>
      <c r="C6" s="3" t="s">
        <v>9</v>
      </c>
      <c r="D6" s="3" t="s">
        <v>10</v>
      </c>
      <c r="E6" s="3" t="s">
        <v>11</v>
      </c>
      <c r="F6" s="3" t="s">
        <v>12</v>
      </c>
      <c r="G6" s="3" t="s">
        <v>13</v>
      </c>
      <c r="H6" s="3" t="s">
        <v>14</v>
      </c>
      <c r="I6" s="3" t="s">
        <v>15</v>
      </c>
      <c r="J6" s="3" t="s">
        <v>16</v>
      </c>
      <c r="K6" s="3" t="s">
        <v>17</v>
      </c>
      <c r="L6" s="3" t="s">
        <v>18</v>
      </c>
      <c r="M6" s="3" t="s">
        <v>19</v>
      </c>
      <c r="N6" s="3" t="s">
        <v>20</v>
      </c>
      <c r="O6" s="3" t="s">
        <v>21</v>
      </c>
      <c r="P6" s="3" t="s">
        <v>22</v>
      </c>
      <c r="Q6" s="3" t="s">
        <v>23</v>
      </c>
      <c r="R6" s="3" t="s">
        <v>24</v>
      </c>
      <c r="S6" s="3" t="s">
        <v>25</v>
      </c>
      <c r="T6" s="3" t="s">
        <v>26</v>
      </c>
      <c r="U6" s="3" t="s">
        <v>27</v>
      </c>
      <c r="V6" s="3" t="s">
        <v>28</v>
      </c>
      <c r="W6" s="3" t="s">
        <v>29</v>
      </c>
      <c r="X6" s="3" t="s">
        <v>30</v>
      </c>
      <c r="Y6" s="3" t="s">
        <v>31</v>
      </c>
      <c r="Z6" s="3" t="s">
        <v>32</v>
      </c>
    </row>
    <row r="7" spans="1:26" x14ac:dyDescent="0.35">
      <c r="B7" s="42" t="s">
        <v>33</v>
      </c>
    </row>
    <row r="8" spans="1:26" x14ac:dyDescent="0.35">
      <c r="B8" s="42" t="s">
        <v>34</v>
      </c>
    </row>
    <row r="9" spans="1:26" s="4" customFormat="1" ht="29" x14ac:dyDescent="0.35">
      <c r="A9"/>
      <c r="B9" s="43" t="s">
        <v>35</v>
      </c>
      <c r="C9" s="4" t="str">
        <f>IFERROR("",AVERAGE(C12:C15))</f>
        <v/>
      </c>
      <c r="D9" s="4" t="str">
        <f t="shared" ref="D9:Z9" si="0">IFERROR("",AVERAGE(D12:D15))</f>
        <v/>
      </c>
      <c r="E9" s="4" t="str">
        <f t="shared" si="0"/>
        <v/>
      </c>
      <c r="F9" s="4" t="str">
        <f t="shared" si="0"/>
        <v/>
      </c>
      <c r="G9" s="4" t="str">
        <f t="shared" si="0"/>
        <v/>
      </c>
      <c r="H9" s="4" t="str">
        <f t="shared" si="0"/>
        <v/>
      </c>
      <c r="I9" s="4" t="str">
        <f t="shared" si="0"/>
        <v/>
      </c>
      <c r="J9" s="4" t="str">
        <f t="shared" si="0"/>
        <v/>
      </c>
      <c r="K9" s="4" t="str">
        <f t="shared" si="0"/>
        <v/>
      </c>
      <c r="L9" s="4" t="str">
        <f t="shared" si="0"/>
        <v/>
      </c>
      <c r="M9" s="4" t="str">
        <f t="shared" si="0"/>
        <v/>
      </c>
      <c r="N9" s="4" t="str">
        <f t="shared" si="0"/>
        <v/>
      </c>
      <c r="O9" s="4" t="str">
        <f t="shared" si="0"/>
        <v/>
      </c>
      <c r="P9" s="4" t="str">
        <f t="shared" si="0"/>
        <v/>
      </c>
      <c r="Q9" s="4" t="str">
        <f t="shared" si="0"/>
        <v/>
      </c>
      <c r="R9" s="4" t="str">
        <f t="shared" si="0"/>
        <v/>
      </c>
      <c r="S9" s="4" t="str">
        <f t="shared" si="0"/>
        <v/>
      </c>
      <c r="T9" s="4" t="str">
        <f t="shared" si="0"/>
        <v/>
      </c>
      <c r="U9" s="4" t="str">
        <f t="shared" si="0"/>
        <v/>
      </c>
      <c r="V9" s="4" t="str">
        <f t="shared" si="0"/>
        <v/>
      </c>
      <c r="W9" s="4" t="str">
        <f t="shared" si="0"/>
        <v/>
      </c>
      <c r="X9" s="4" t="str">
        <f t="shared" si="0"/>
        <v/>
      </c>
      <c r="Y9" s="4" t="str">
        <f t="shared" si="0"/>
        <v/>
      </c>
      <c r="Z9" s="4" t="str">
        <f t="shared" si="0"/>
        <v/>
      </c>
    </row>
    <row r="10" spans="1:26" s="4" customFormat="1" x14ac:dyDescent="0.35">
      <c r="A10"/>
      <c r="B10" s="43" t="s">
        <v>36</v>
      </c>
      <c r="C10" s="4" t="str">
        <f t="shared" ref="C10:Z10" si="1">IFERROR(C8/C7,"")</f>
        <v/>
      </c>
      <c r="D10" s="4" t="str">
        <f t="shared" si="1"/>
        <v/>
      </c>
      <c r="E10" s="4" t="str">
        <f t="shared" si="1"/>
        <v/>
      </c>
      <c r="F10" s="4" t="str">
        <f t="shared" si="1"/>
        <v/>
      </c>
      <c r="G10" s="4" t="str">
        <f t="shared" si="1"/>
        <v/>
      </c>
      <c r="H10" s="4" t="str">
        <f t="shared" si="1"/>
        <v/>
      </c>
      <c r="I10" s="4" t="str">
        <f t="shared" si="1"/>
        <v/>
      </c>
      <c r="J10" s="4" t="str">
        <f t="shared" si="1"/>
        <v/>
      </c>
      <c r="K10" s="4" t="str">
        <f t="shared" si="1"/>
        <v/>
      </c>
      <c r="L10" s="4" t="str">
        <f t="shared" si="1"/>
        <v/>
      </c>
      <c r="M10" s="4" t="str">
        <f t="shared" si="1"/>
        <v/>
      </c>
      <c r="N10" s="4" t="str">
        <f t="shared" si="1"/>
        <v/>
      </c>
      <c r="O10" s="4" t="str">
        <f t="shared" si="1"/>
        <v/>
      </c>
      <c r="P10" s="4" t="str">
        <f t="shared" si="1"/>
        <v/>
      </c>
      <c r="Q10" s="4" t="str">
        <f t="shared" si="1"/>
        <v/>
      </c>
      <c r="R10" s="4" t="str">
        <f t="shared" si="1"/>
        <v/>
      </c>
      <c r="S10" s="4" t="str">
        <f t="shared" si="1"/>
        <v/>
      </c>
      <c r="T10" s="4" t="str">
        <f t="shared" si="1"/>
        <v/>
      </c>
      <c r="U10" s="4" t="str">
        <f t="shared" si="1"/>
        <v/>
      </c>
      <c r="V10" s="4" t="str">
        <f t="shared" si="1"/>
        <v/>
      </c>
      <c r="W10" s="4" t="str">
        <f t="shared" si="1"/>
        <v/>
      </c>
      <c r="X10" s="4" t="str">
        <f t="shared" si="1"/>
        <v/>
      </c>
      <c r="Y10" s="4" t="str">
        <f t="shared" si="1"/>
        <v/>
      </c>
      <c r="Z10" s="4" t="str">
        <f t="shared" si="1"/>
        <v/>
      </c>
    </row>
    <row r="11" spans="1:26" x14ac:dyDescent="0.35">
      <c r="B11" s="42" t="s">
        <v>37</v>
      </c>
      <c r="C11" s="4"/>
      <c r="D11" s="4"/>
      <c r="E11" s="4"/>
      <c r="F11" s="4"/>
      <c r="G11" s="4"/>
      <c r="H11" s="4"/>
      <c r="I11" s="4"/>
      <c r="J11" s="4"/>
      <c r="K11" s="4"/>
      <c r="L11" s="4"/>
      <c r="M11" s="4"/>
      <c r="N11" s="4"/>
      <c r="O11" s="4"/>
      <c r="P11" s="4"/>
      <c r="Q11" s="4"/>
      <c r="R11" s="4"/>
      <c r="S11" s="4"/>
      <c r="T11" s="4"/>
      <c r="U11" s="4"/>
      <c r="V11" s="4"/>
      <c r="W11" s="4"/>
      <c r="X11" s="4"/>
      <c r="Y11" s="4"/>
      <c r="Z11" s="4"/>
    </row>
    <row r="12" spans="1:26" x14ac:dyDescent="0.35">
      <c r="B12" s="42" t="s">
        <v>38</v>
      </c>
      <c r="C12" s="4"/>
      <c r="D12" s="4"/>
      <c r="E12" s="4"/>
      <c r="F12" s="4"/>
      <c r="G12" s="4"/>
      <c r="H12" s="4"/>
      <c r="I12" s="4"/>
      <c r="J12" s="4"/>
      <c r="K12" s="4"/>
      <c r="L12" s="4"/>
      <c r="M12" s="4"/>
      <c r="N12" s="4"/>
      <c r="O12" s="4"/>
      <c r="P12" s="4"/>
      <c r="Q12" s="4"/>
      <c r="R12" s="4"/>
      <c r="S12" s="4"/>
      <c r="T12" s="4"/>
      <c r="U12" s="4"/>
      <c r="V12" s="4"/>
      <c r="W12" s="4"/>
      <c r="X12" s="4"/>
      <c r="Y12" s="4"/>
      <c r="Z12" s="4"/>
    </row>
    <row r="13" spans="1:26" x14ac:dyDescent="0.35">
      <c r="B13" s="42" t="s">
        <v>39</v>
      </c>
      <c r="C13" s="4"/>
      <c r="D13" s="4"/>
      <c r="E13" s="4"/>
      <c r="F13" s="4"/>
      <c r="G13" s="4"/>
      <c r="H13" s="4"/>
      <c r="I13" s="4"/>
      <c r="J13" s="4"/>
      <c r="K13" s="4"/>
      <c r="L13" s="4"/>
      <c r="M13" s="4"/>
      <c r="N13" s="4"/>
      <c r="O13" s="4"/>
      <c r="P13" s="4"/>
      <c r="Q13" s="4"/>
      <c r="R13" s="4"/>
      <c r="S13" s="4"/>
      <c r="T13" s="4"/>
      <c r="U13" s="4"/>
      <c r="V13" s="4"/>
      <c r="W13" s="4"/>
      <c r="X13" s="4"/>
      <c r="Y13" s="4"/>
      <c r="Z13" s="4"/>
    </row>
    <row r="14" spans="1:26" x14ac:dyDescent="0.35">
      <c r="B14" s="42" t="s">
        <v>40</v>
      </c>
      <c r="C14" s="4"/>
      <c r="D14" s="4"/>
      <c r="E14" s="4"/>
      <c r="F14" s="4"/>
      <c r="G14" s="4"/>
      <c r="H14" s="4"/>
      <c r="I14" s="4"/>
      <c r="J14" s="4"/>
      <c r="K14" s="4"/>
      <c r="L14" s="4"/>
      <c r="M14" s="4"/>
      <c r="N14" s="4"/>
      <c r="O14" s="4"/>
      <c r="P14" s="4"/>
      <c r="Q14" s="4"/>
      <c r="R14" s="4"/>
      <c r="S14" s="4"/>
      <c r="T14" s="4"/>
      <c r="U14" s="4"/>
      <c r="V14" s="4"/>
      <c r="W14" s="4"/>
      <c r="X14" s="4"/>
      <c r="Y14" s="4"/>
      <c r="Z14" s="4"/>
    </row>
    <row r="15" spans="1:26" x14ac:dyDescent="0.35">
      <c r="B15" s="42" t="s">
        <v>41</v>
      </c>
      <c r="C15" s="4"/>
      <c r="D15" s="4"/>
      <c r="E15" s="4"/>
      <c r="F15" s="4"/>
      <c r="G15" s="4"/>
      <c r="H15" s="4"/>
      <c r="I15" s="4"/>
      <c r="J15" s="4"/>
      <c r="K15" s="4"/>
      <c r="L15" s="4"/>
      <c r="M15" s="4"/>
      <c r="N15" s="4"/>
      <c r="O15" s="4"/>
      <c r="P15" s="4"/>
      <c r="Q15" s="4"/>
      <c r="R15" s="4"/>
      <c r="S15" s="4"/>
      <c r="T15" s="4"/>
      <c r="U15" s="4"/>
      <c r="V15" s="4"/>
      <c r="W15" s="4"/>
      <c r="X15" s="4"/>
      <c r="Y15" s="4"/>
      <c r="Z15" s="4"/>
    </row>
  </sheetData>
  <mergeCells count="2">
    <mergeCell ref="C2:F2"/>
    <mergeCell ref="B3:B4"/>
  </mergeCells>
  <pageMargins left="0.7" right="0.7" top="0.75" bottom="0.75" header="0.3" footer="0.3"/>
  <pageSetup paperSize="9" orientation="portrait"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LOOKUP!$A$1:$A$8</xm:f>
          </x14:formula1>
          <xm:sqref>B2 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topLeftCell="A10" zoomScale="69" zoomScaleNormal="50" zoomScaleSheetLayoutView="69" workbookViewId="0">
      <selection activeCell="G15" sqref="G15"/>
    </sheetView>
  </sheetViews>
  <sheetFormatPr defaultRowHeight="18.5" x14ac:dyDescent="0.35"/>
  <cols>
    <col min="1" max="1" width="3.08984375" style="44" bestFit="1" customWidth="1"/>
    <col min="2" max="2" width="71.26953125" style="44" customWidth="1"/>
    <col min="3" max="3" width="5.08984375" style="44" bestFit="1" customWidth="1"/>
    <col min="4" max="4" width="71.26953125" style="44" bestFit="1" customWidth="1"/>
    <col min="5" max="5" width="3.08984375" style="44" bestFit="1" customWidth="1"/>
    <col min="6" max="6" width="5" style="45" customWidth="1"/>
    <col min="7" max="7" width="33.6328125" style="45" bestFit="1" customWidth="1"/>
    <col min="8" max="8" width="5" style="45" bestFit="1" customWidth="1"/>
    <col min="9" max="16384" width="8.7265625" style="44"/>
  </cols>
  <sheetData>
    <row r="1" spans="1:8" ht="26" x14ac:dyDescent="0.35">
      <c r="A1" s="47" t="s">
        <v>97</v>
      </c>
      <c r="B1" s="47" t="s">
        <v>96</v>
      </c>
      <c r="C1" s="47" t="s">
        <v>97</v>
      </c>
      <c r="D1" s="47" t="s">
        <v>96</v>
      </c>
      <c r="E1" s="47" t="s">
        <v>97</v>
      </c>
      <c r="F1" s="44"/>
      <c r="G1" s="44"/>
      <c r="H1" s="44"/>
    </row>
    <row r="2" spans="1:8" ht="6" customHeight="1" x14ac:dyDescent="0.35">
      <c r="A2" s="56"/>
      <c r="F2" s="44"/>
      <c r="G2" s="44"/>
      <c r="H2" s="44"/>
    </row>
    <row r="3" spans="1:8" ht="18.5" customHeight="1" x14ac:dyDescent="0.35">
      <c r="D3" s="65" t="str">
        <f>Dashboard!B2</f>
        <v>Hospital site</v>
      </c>
      <c r="F3" s="44"/>
      <c r="G3" s="44"/>
      <c r="H3" s="44"/>
    </row>
    <row r="4" spans="1:8" x14ac:dyDescent="0.35">
      <c r="D4" s="65"/>
      <c r="F4" s="44"/>
      <c r="G4" s="44"/>
      <c r="H4" s="44"/>
    </row>
    <row r="5" spans="1:8" x14ac:dyDescent="0.35">
      <c r="B5" s="63" t="s">
        <v>94</v>
      </c>
      <c r="C5" s="64"/>
      <c r="D5" s="64"/>
      <c r="F5" s="44"/>
      <c r="G5" s="44"/>
      <c r="H5" s="44"/>
    </row>
    <row r="6" spans="1:8" x14ac:dyDescent="0.35">
      <c r="B6" s="61" t="s">
        <v>3</v>
      </c>
      <c r="C6" s="61"/>
      <c r="D6" s="61"/>
      <c r="F6" s="44"/>
      <c r="G6" s="44"/>
      <c r="H6" s="44"/>
    </row>
    <row r="7" spans="1:8" x14ac:dyDescent="0.35">
      <c r="B7" s="57" t="s">
        <v>4</v>
      </c>
      <c r="C7" s="49">
        <v>0.5</v>
      </c>
      <c r="D7" s="50" t="s">
        <v>92</v>
      </c>
      <c r="F7" s="44"/>
      <c r="G7" s="44"/>
      <c r="H7" s="44"/>
    </row>
    <row r="8" spans="1:8" ht="6" customHeight="1" x14ac:dyDescent="0.35">
      <c r="A8" s="56"/>
      <c r="F8" s="44"/>
      <c r="G8" s="44"/>
      <c r="H8" s="44"/>
    </row>
    <row r="9" spans="1:8" ht="26" x14ac:dyDescent="0.35">
      <c r="A9" s="47" t="s">
        <v>97</v>
      </c>
      <c r="B9" s="51" t="s">
        <v>1</v>
      </c>
      <c r="C9" s="52"/>
      <c r="D9" s="53" t="s">
        <v>2</v>
      </c>
      <c r="F9" s="44"/>
      <c r="G9" s="44"/>
      <c r="H9" s="44"/>
    </row>
    <row r="10" spans="1:8" x14ac:dyDescent="0.35">
      <c r="A10" s="46"/>
      <c r="B10" s="66"/>
      <c r="D10" s="66"/>
      <c r="F10" s="44"/>
      <c r="G10" s="44"/>
      <c r="H10" s="44"/>
    </row>
    <row r="11" spans="1:8" x14ac:dyDescent="0.35">
      <c r="A11" s="46"/>
      <c r="B11" s="66"/>
      <c r="D11" s="66"/>
      <c r="F11" s="44"/>
      <c r="G11" s="44"/>
      <c r="H11" s="44"/>
    </row>
    <row r="12" spans="1:8" x14ac:dyDescent="0.35">
      <c r="A12" s="46"/>
      <c r="B12" s="66"/>
      <c r="D12" s="66"/>
      <c r="F12" s="44"/>
      <c r="G12" s="44"/>
      <c r="H12" s="44"/>
    </row>
    <row r="13" spans="1:8" x14ac:dyDescent="0.35">
      <c r="A13" s="46"/>
      <c r="B13" s="66"/>
      <c r="D13" s="66"/>
      <c r="F13" s="44"/>
      <c r="G13" s="44"/>
      <c r="H13" s="44"/>
    </row>
    <row r="14" spans="1:8" x14ac:dyDescent="0.35">
      <c r="A14" s="46"/>
      <c r="B14" s="66"/>
      <c r="D14" s="66"/>
      <c r="F14" s="44"/>
      <c r="G14" s="44"/>
      <c r="H14" s="44"/>
    </row>
    <row r="15" spans="1:8" x14ac:dyDescent="0.35">
      <c r="A15" s="46"/>
      <c r="B15" s="66"/>
      <c r="D15" s="66"/>
      <c r="F15" s="44"/>
      <c r="G15" s="44"/>
      <c r="H15" s="44"/>
    </row>
    <row r="16" spans="1:8" x14ac:dyDescent="0.35">
      <c r="A16" s="46"/>
      <c r="B16" s="66"/>
      <c r="D16" s="66"/>
      <c r="F16" s="44"/>
      <c r="G16" s="44"/>
      <c r="H16" s="44"/>
    </row>
    <row r="17" spans="1:8" x14ac:dyDescent="0.35">
      <c r="A17" s="46"/>
      <c r="B17" s="66"/>
      <c r="D17" s="66"/>
      <c r="F17" s="44"/>
      <c r="G17" s="44"/>
      <c r="H17" s="44"/>
    </row>
    <row r="18" spans="1:8" x14ac:dyDescent="0.35">
      <c r="A18" s="46"/>
      <c r="B18" s="67"/>
      <c r="D18" s="67"/>
      <c r="F18" s="44"/>
      <c r="G18" s="44"/>
      <c r="H18" s="44"/>
    </row>
    <row r="19" spans="1:8" ht="6" customHeight="1" x14ac:dyDescent="0.35">
      <c r="A19" s="56"/>
      <c r="F19" s="44"/>
      <c r="G19" s="44"/>
      <c r="H19" s="44"/>
    </row>
    <row r="20" spans="1:8" ht="26" x14ac:dyDescent="0.35">
      <c r="A20" s="47" t="s">
        <v>97</v>
      </c>
      <c r="B20" s="54" t="s">
        <v>98</v>
      </c>
      <c r="C20" s="52"/>
      <c r="D20" s="55" t="s">
        <v>78</v>
      </c>
      <c r="F20" s="44"/>
      <c r="G20" s="44"/>
      <c r="H20" s="44"/>
    </row>
    <row r="21" spans="1:8" x14ac:dyDescent="0.35">
      <c r="B21" s="66"/>
      <c r="D21" s="66"/>
      <c r="F21" s="44"/>
      <c r="G21" s="44"/>
      <c r="H21" s="44"/>
    </row>
    <row r="22" spans="1:8" x14ac:dyDescent="0.35">
      <c r="B22" s="66"/>
      <c r="D22" s="66"/>
      <c r="F22" s="44"/>
      <c r="G22" s="44"/>
      <c r="H22" s="44"/>
    </row>
    <row r="23" spans="1:8" x14ac:dyDescent="0.35">
      <c r="B23" s="66"/>
      <c r="D23" s="66"/>
      <c r="F23" s="44"/>
      <c r="G23" s="44"/>
      <c r="H23" s="44"/>
    </row>
    <row r="24" spans="1:8" x14ac:dyDescent="0.35">
      <c r="B24" s="66"/>
      <c r="D24" s="66"/>
      <c r="F24" s="44"/>
      <c r="G24" s="44"/>
      <c r="H24" s="44"/>
    </row>
    <row r="25" spans="1:8" x14ac:dyDescent="0.35">
      <c r="B25" s="66"/>
      <c r="D25" s="66"/>
      <c r="F25" s="44"/>
      <c r="G25" s="44"/>
      <c r="H25" s="44"/>
    </row>
    <row r="26" spans="1:8" x14ac:dyDescent="0.35">
      <c r="B26" s="66"/>
      <c r="D26" s="66"/>
      <c r="F26" s="44"/>
      <c r="G26" s="44"/>
      <c r="H26" s="44"/>
    </row>
    <row r="27" spans="1:8" x14ac:dyDescent="0.35">
      <c r="B27" s="66"/>
      <c r="D27" s="66"/>
      <c r="F27" s="44"/>
      <c r="G27" s="44"/>
      <c r="H27" s="44"/>
    </row>
    <row r="28" spans="1:8" x14ac:dyDescent="0.35">
      <c r="B28" s="66"/>
      <c r="D28" s="66"/>
      <c r="F28" s="44"/>
      <c r="G28" s="44"/>
      <c r="H28" s="44"/>
    </row>
    <row r="29" spans="1:8" x14ac:dyDescent="0.35">
      <c r="B29" s="67"/>
      <c r="D29" s="67"/>
      <c r="F29" s="44"/>
      <c r="G29" s="44"/>
      <c r="H29" s="44"/>
    </row>
    <row r="30" spans="1:8" ht="18.5" customHeight="1" x14ac:dyDescent="0.35">
      <c r="B30" s="62" t="s">
        <v>95</v>
      </c>
      <c r="C30" s="62"/>
      <c r="D30" s="62"/>
      <c r="F30" s="44"/>
      <c r="G30" s="44"/>
      <c r="H30" s="44"/>
    </row>
    <row r="31" spans="1:8" x14ac:dyDescent="0.35">
      <c r="B31" s="62"/>
      <c r="C31" s="62"/>
      <c r="D31" s="62"/>
      <c r="F31" s="44"/>
      <c r="G31" s="44"/>
      <c r="H31" s="44"/>
    </row>
    <row r="32" spans="1:8" x14ac:dyDescent="0.35">
      <c r="B32" s="62"/>
      <c r="C32" s="62"/>
      <c r="D32" s="62"/>
      <c r="F32" s="44"/>
      <c r="G32" s="44"/>
      <c r="H32" s="44"/>
    </row>
    <row r="33" spans="1:5" ht="21" x14ac:dyDescent="0.35">
      <c r="A33" s="48"/>
      <c r="B33" s="60" t="s">
        <v>93</v>
      </c>
      <c r="C33" s="60"/>
      <c r="D33" s="60"/>
      <c r="E33" s="48"/>
    </row>
    <row r="34" spans="1:5" ht="20.5" customHeight="1" x14ac:dyDescent="0.35"/>
  </sheetData>
  <mergeCells count="9">
    <mergeCell ref="B33:D33"/>
    <mergeCell ref="B6:D6"/>
    <mergeCell ref="B30:D32"/>
    <mergeCell ref="B5:D5"/>
    <mergeCell ref="D3:D4"/>
    <mergeCell ref="D10:D18"/>
    <mergeCell ref="B21:B29"/>
    <mergeCell ref="D21:D29"/>
    <mergeCell ref="B10:B18"/>
  </mergeCells>
  <printOptions horizontalCentered="1" verticalCentered="1"/>
  <pageMargins left="0.23622047244094491" right="0.23622047244094491" top="0.74803149606299213" bottom="0.74803149606299213" header="0.31496062992125984" footer="0.31496062992125984"/>
  <pageSetup paperSize="9" scale="85" orientation="landscape"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J15"/>
  <sheetViews>
    <sheetView zoomScale="84" zoomScaleNormal="84" workbookViewId="0">
      <pane xSplit="4" ySplit="5" topLeftCell="E6" activePane="bottomRight" state="frozen"/>
      <selection pane="topRight" activeCell="D1" sqref="D1"/>
      <selection pane="bottomLeft" activeCell="A5" sqref="A5"/>
      <selection pane="bottomRight" activeCell="I5" sqref="I5"/>
    </sheetView>
  </sheetViews>
  <sheetFormatPr defaultColWidth="14.7265625" defaultRowHeight="14.5" outlineLevelCol="3" x14ac:dyDescent="0.35"/>
  <cols>
    <col min="1" max="1" width="4.1796875" bestFit="1" customWidth="1"/>
    <col min="2" max="2" width="18.36328125" bestFit="1" customWidth="1"/>
    <col min="3" max="3" width="19.453125" bestFit="1" customWidth="1"/>
    <col min="4" max="4" width="10.7265625" customWidth="1" outlineLevel="1"/>
    <col min="5" max="5" width="19.81640625" customWidth="1" outlineLevel="1"/>
    <col min="6" max="6" width="18.6328125" customWidth="1" outlineLevel="2"/>
    <col min="7" max="7" width="14.90625" customWidth="1" outlineLevel="2"/>
    <col min="8" max="8" width="17.08984375" customWidth="1" outlineLevel="2"/>
    <col min="9" max="9" width="18.6328125" customWidth="1" outlineLevel="2"/>
    <col min="10" max="10" width="14.90625" customWidth="1" outlineLevel="2"/>
    <col min="11" max="11" width="17.90625" customWidth="1" outlineLevel="2"/>
    <col min="12" max="12" width="17.54296875" customWidth="1" outlineLevel="2"/>
    <col min="13" max="13" width="11.54296875" customWidth="1" outlineLevel="1" collapsed="1"/>
    <col min="14" max="14" width="18.90625" hidden="1" customWidth="1" outlineLevel="3"/>
    <col min="15" max="15" width="18.7265625" hidden="1" customWidth="1" outlineLevel="3"/>
    <col min="16" max="16" width="19.81640625" customWidth="1" outlineLevel="1" collapsed="1"/>
    <col min="17" max="17" width="4.7265625" hidden="1" customWidth="1" outlineLevel="2"/>
    <col min="18" max="18" width="5.08984375" hidden="1" customWidth="1" outlineLevel="2"/>
    <col min="19" max="19" width="7.26953125" hidden="1" customWidth="1" outlineLevel="2"/>
    <col min="20" max="20" width="14.08984375" customWidth="1" outlineLevel="1" collapsed="1"/>
    <col min="21" max="21" width="19.54296875" style="6" hidden="1" customWidth="1" outlineLevel="2"/>
    <col min="22" max="22" width="17.6328125" style="6" hidden="1" customWidth="1" outlineLevel="2"/>
    <col min="23" max="23" width="15.6328125" hidden="1" customWidth="1" outlineLevel="2"/>
    <col min="24" max="24" width="18.08984375" style="6" hidden="1" customWidth="1" outlineLevel="2"/>
    <col min="25" max="25" width="7.6328125" style="6" hidden="1" customWidth="1" outlineLevel="2" collapsed="1"/>
    <col min="26" max="29" width="8.6328125" hidden="1" customWidth="1" outlineLevel="3"/>
    <col min="30" max="30" width="6.7265625" hidden="1" customWidth="1" outlineLevel="3"/>
    <col min="31" max="31" width="4.1796875" bestFit="1" customWidth="1"/>
    <col min="32" max="32" width="40.90625" bestFit="1" customWidth="1"/>
    <col min="33" max="33" width="7.54296875" bestFit="1" customWidth="1"/>
  </cols>
  <sheetData>
    <row r="1" spans="1:36" x14ac:dyDescent="0.35">
      <c r="B1" s="38" t="s">
        <v>90</v>
      </c>
      <c r="C1" s="68" t="s">
        <v>89</v>
      </c>
      <c r="D1" s="68"/>
      <c r="E1" s="68"/>
      <c r="F1" s="68"/>
      <c r="G1" s="68"/>
      <c r="H1" s="68"/>
      <c r="I1" s="68"/>
      <c r="J1" s="68"/>
      <c r="K1" s="68"/>
      <c r="L1" s="68"/>
      <c r="M1" s="68"/>
      <c r="N1" s="68"/>
      <c r="O1" s="68"/>
      <c r="P1" s="68"/>
      <c r="Q1" s="68"/>
      <c r="R1" s="68"/>
      <c r="S1" s="68"/>
      <c r="T1" s="68"/>
      <c r="U1" s="68"/>
      <c r="V1" s="68"/>
      <c r="W1" s="68"/>
      <c r="AE1" s="2" t="s">
        <v>0</v>
      </c>
    </row>
    <row r="2" spans="1:36" x14ac:dyDescent="0.35">
      <c r="B2" s="37" t="str">
        <f>Dashboard!B2</f>
        <v>Hospital site</v>
      </c>
      <c r="C2" s="68" t="s">
        <v>88</v>
      </c>
      <c r="D2" s="68"/>
      <c r="E2" s="68"/>
      <c r="F2" s="68"/>
      <c r="G2" s="68"/>
      <c r="H2" s="68"/>
      <c r="I2" s="68"/>
      <c r="J2" s="68"/>
      <c r="K2" s="68"/>
      <c r="L2" s="68"/>
      <c r="M2" s="68"/>
      <c r="N2" s="68"/>
      <c r="O2" s="68"/>
      <c r="P2" s="68"/>
      <c r="Q2" s="68"/>
      <c r="R2" s="68"/>
      <c r="S2" s="68"/>
      <c r="T2" s="68"/>
      <c r="U2" s="68"/>
      <c r="V2" s="68"/>
      <c r="W2" s="68"/>
    </row>
    <row r="3" spans="1:36" x14ac:dyDescent="0.35">
      <c r="B3" s="36" t="s">
        <v>87</v>
      </c>
      <c r="J3" s="35"/>
    </row>
    <row r="4" spans="1:36" x14ac:dyDescent="0.35">
      <c r="A4" s="2" t="s">
        <v>0</v>
      </c>
      <c r="B4" s="34">
        <v>43556</v>
      </c>
      <c r="C4" s="2"/>
      <c r="D4" s="3"/>
      <c r="E4" s="3"/>
      <c r="F4" s="69" t="s">
        <v>86</v>
      </c>
      <c r="G4" s="69"/>
      <c r="H4" s="69"/>
      <c r="I4" s="69"/>
      <c r="J4" s="69"/>
      <c r="K4" s="69"/>
      <c r="L4" s="69"/>
      <c r="M4" s="70" t="s">
        <v>60</v>
      </c>
      <c r="N4" s="70"/>
      <c r="O4" s="70"/>
      <c r="P4" s="2"/>
      <c r="Q4" s="2"/>
      <c r="R4" s="33" t="e">
        <f>MEDIAN(Table1[% compliance with bundle])</f>
        <v>#NUM!</v>
      </c>
      <c r="S4" s="32"/>
      <c r="T4" s="31"/>
      <c r="U4" s="31"/>
      <c r="V4" s="31"/>
      <c r="W4" s="31"/>
      <c r="X4" s="31"/>
      <c r="Y4" s="31"/>
      <c r="Z4" s="31"/>
      <c r="AA4" s="31"/>
      <c r="AB4" s="31"/>
      <c r="AC4" s="31"/>
      <c r="AD4" s="31"/>
      <c r="AE4" s="31"/>
      <c r="AF4" s="31"/>
      <c r="AG4" s="3"/>
      <c r="AH4" s="3"/>
      <c r="AI4" s="3"/>
      <c r="AJ4" s="3"/>
    </row>
    <row r="5" spans="1:36" s="20" customFormat="1" ht="72.5" x14ac:dyDescent="0.35">
      <c r="B5" s="20" t="s">
        <v>85</v>
      </c>
      <c r="C5" s="20" t="s">
        <v>84</v>
      </c>
      <c r="D5" s="20" t="s">
        <v>83</v>
      </c>
      <c r="E5" s="20" t="s">
        <v>82</v>
      </c>
      <c r="F5" s="30" t="s">
        <v>81</v>
      </c>
      <c r="G5" s="30" t="s">
        <v>80</v>
      </c>
      <c r="H5" s="30" t="s">
        <v>79</v>
      </c>
      <c r="I5" s="30" t="s">
        <v>2</v>
      </c>
      <c r="J5" s="30" t="s">
        <v>78</v>
      </c>
      <c r="K5" s="30" t="s">
        <v>77</v>
      </c>
      <c r="L5" s="30" t="s">
        <v>76</v>
      </c>
      <c r="M5" s="29" t="s">
        <v>60</v>
      </c>
      <c r="N5" s="28" t="s">
        <v>75</v>
      </c>
      <c r="O5" s="28" t="s">
        <v>74</v>
      </c>
      <c r="P5" s="27" t="s">
        <v>73</v>
      </c>
      <c r="Q5" s="26" t="s">
        <v>56</v>
      </c>
      <c r="R5" s="26" t="s">
        <v>52</v>
      </c>
      <c r="S5" s="26" t="s">
        <v>48</v>
      </c>
      <c r="T5" s="20" t="s">
        <v>72</v>
      </c>
      <c r="U5" s="25" t="s">
        <v>71</v>
      </c>
      <c r="V5" s="20" t="s">
        <v>70</v>
      </c>
      <c r="W5" s="20" t="s">
        <v>69</v>
      </c>
      <c r="X5" s="20" t="s">
        <v>68</v>
      </c>
      <c r="Y5" s="24" t="s">
        <v>67</v>
      </c>
      <c r="Z5" s="24" t="s">
        <v>66</v>
      </c>
      <c r="AA5" s="24" t="s">
        <v>65</v>
      </c>
      <c r="AB5" s="24" t="s">
        <v>64</v>
      </c>
      <c r="AC5" s="24" t="s">
        <v>63</v>
      </c>
      <c r="AD5" s="23" t="s">
        <v>62</v>
      </c>
      <c r="AF5" s="22" t="s">
        <v>61</v>
      </c>
      <c r="AG5" s="21">
        <f>B4</f>
        <v>43556</v>
      </c>
    </row>
    <row r="6" spans="1:36" x14ac:dyDescent="0.35">
      <c r="B6" s="14"/>
      <c r="C6">
        <v>1</v>
      </c>
      <c r="J6" t="str">
        <f>IF(OR(Table1[[#This Row],[Antibacterial sutures for deep layer Y/N]]="Y",Table1[[#This Row],[Antibacterial sutures for superficial layer Y/N]]="Y",),"Y","N")</f>
        <v>N</v>
      </c>
      <c r="P6" s="13" t="str">
        <f>IF(Table1[[#This Row],[Surgical procedure]]="","",Table1[[#This Row],[Calc.]])</f>
        <v/>
      </c>
      <c r="Q6" s="12">
        <f t="shared" ref="Q6:Q15" si="0">COUNTIF(F6:J6,"Y")</f>
        <v>0</v>
      </c>
      <c r="R6" s="12">
        <f t="shared" ref="R6:R15" si="1">COUNTIF(F6:J6,"N")</f>
        <v>1</v>
      </c>
      <c r="S6" s="12">
        <f t="shared" ref="S6:S15" si="2">COUNTIF(F6:J6,"N/A")</f>
        <v>0</v>
      </c>
      <c r="T6" s="11" t="str">
        <f>IF(ISBLANK(Table1[[#This Row],[Date procedure performed]]),"",Table1[[#This Row],[Date procedure performed]]+30)</f>
        <v/>
      </c>
      <c r="U6" s="8"/>
      <c r="V6" s="10"/>
      <c r="W6" s="10"/>
      <c r="X6" s="19"/>
      <c r="Y6" s="9">
        <f>SUM(Table1[[#This Row],[Calc 1]:[Calc 4]])/Table1[[#This Row],[3/4]]</f>
        <v>0</v>
      </c>
      <c r="Z6" s="8">
        <f>IF(Table1[[#This Row],[2% chlorhexidine]]="Y",1,0)</f>
        <v>0</v>
      </c>
      <c r="AA6" s="8">
        <f>IF(AND(Table1[[#This Row],[Operation &gt;4 hours]]="Y",Table1[[#This Row],[If date &gt;4 hours 2nd dose of antibiotics?]]="Y"),1,0)</f>
        <v>0</v>
      </c>
      <c r="AB6" s="8">
        <f>IF(Table1[[#This Row],[Wound protector]]="Y",1,0)</f>
        <v>0</v>
      </c>
      <c r="AC6" s="8">
        <f>IF(Table1[[#This Row],[Antibacterial sutures]]="Y",1,0)</f>
        <v>0</v>
      </c>
      <c r="AD6" s="7">
        <f>IF(Table1[[#This Row],[Operation &gt;4 hours]]="Y",4,3)</f>
        <v>3</v>
      </c>
      <c r="AF6" s="16" t="s">
        <v>33</v>
      </c>
      <c r="AG6" s="17">
        <f>COUNTA(Table1[Surgical procedure])</f>
        <v>0</v>
      </c>
    </row>
    <row r="7" spans="1:36" x14ac:dyDescent="0.35">
      <c r="B7" s="14"/>
      <c r="C7">
        <v>2</v>
      </c>
      <c r="J7" t="str">
        <f>IF(OR(Table1[[#This Row],[Antibacterial sutures for deep layer Y/N]]="Y",Table1[[#This Row],[Antibacterial sutures for superficial layer Y/N]]="Y",),"Y","N")</f>
        <v>N</v>
      </c>
      <c r="P7" s="13" t="str">
        <f>IF(Table1[[#This Row],[Surgical procedure]]="","",Table1[[#This Row],[Calc.]])</f>
        <v/>
      </c>
      <c r="Q7" s="12">
        <f t="shared" si="0"/>
        <v>0</v>
      </c>
      <c r="R7" s="12">
        <f t="shared" si="1"/>
        <v>1</v>
      </c>
      <c r="S7" s="12">
        <f t="shared" si="2"/>
        <v>0</v>
      </c>
      <c r="T7" s="11" t="str">
        <f>IF(ISBLANK(Table1[[#This Row],[Date procedure performed]]),"",Table1[[#This Row],[Date procedure performed]]+30)</f>
        <v/>
      </c>
      <c r="U7" s="8"/>
      <c r="V7" s="10"/>
      <c r="W7" s="10"/>
      <c r="X7" s="10"/>
      <c r="Y7" s="9">
        <f>SUM(Table1[[#This Row],[Calc 1]:[Calc 4]])/Table1[[#This Row],[3/4]]</f>
        <v>0</v>
      </c>
      <c r="Z7" s="8">
        <f>IF(Table1[[#This Row],[2% chlorhexidine]]="Y",1,0)</f>
        <v>0</v>
      </c>
      <c r="AA7" s="8">
        <f>IF(AND(Table1[[#This Row],[Operation &gt;4 hours]]="Y",Table1[[#This Row],[If date &gt;4 hours 2nd dose of antibiotics?]]="Y"),1,0)</f>
        <v>0</v>
      </c>
      <c r="AB7" s="8">
        <f>IF(Table1[[#This Row],[Wound protector]]="Y",1,0)</f>
        <v>0</v>
      </c>
      <c r="AC7" s="8">
        <f>IF(Table1[[#This Row],[Antibacterial sutures]]="Y",1,0)</f>
        <v>0</v>
      </c>
      <c r="AD7" s="7">
        <f>IF(Table1[[#This Row],[Operation &gt;4 hours]]="Y",4,3)</f>
        <v>3</v>
      </c>
      <c r="AF7" s="16" t="s">
        <v>34</v>
      </c>
      <c r="AG7" s="17">
        <f>COUNTIF(Table1[Outcome],"SSI")</f>
        <v>0</v>
      </c>
    </row>
    <row r="8" spans="1:36" x14ac:dyDescent="0.35">
      <c r="B8" s="14"/>
      <c r="C8">
        <v>3</v>
      </c>
      <c r="H8" t="str">
        <f>IF(Table1[[#This Row],[Operation &gt;4 hours]]="N","N/A","")</f>
        <v/>
      </c>
      <c r="J8" t="str">
        <f>IF(OR(Table1[[#This Row],[Antibacterial sutures for deep layer Y/N]]="Y",Table1[[#This Row],[Antibacterial sutures for superficial layer Y/N]]="Y",),"Y","N")</f>
        <v>N</v>
      </c>
      <c r="P8" s="13" t="str">
        <f>IF(Table1[[#This Row],[Surgical procedure]]="","",Table1[[#This Row],[Calc.]])</f>
        <v/>
      </c>
      <c r="Q8" s="12">
        <f t="shared" si="0"/>
        <v>0</v>
      </c>
      <c r="R8" s="12">
        <f t="shared" si="1"/>
        <v>1</v>
      </c>
      <c r="S8" s="12">
        <f t="shared" si="2"/>
        <v>0</v>
      </c>
      <c r="T8" s="11" t="str">
        <f>IF(ISBLANK(Table1[[#This Row],[Date procedure performed]]),"",Table1[[#This Row],[Date procedure performed]]+30)</f>
        <v/>
      </c>
      <c r="U8" s="8"/>
      <c r="V8" s="10"/>
      <c r="W8" s="10"/>
      <c r="X8" s="10"/>
      <c r="Y8" s="9">
        <f>SUM(Table1[[#This Row],[Calc 1]:[Calc 4]])/Table1[[#This Row],[3/4]]</f>
        <v>0</v>
      </c>
      <c r="Z8" s="8">
        <f>IF(Table1[[#This Row],[2% chlorhexidine]]="Y",1,0)</f>
        <v>0</v>
      </c>
      <c r="AA8" s="8">
        <f>IF(AND(Table1[[#This Row],[Operation &gt;4 hours]]="Y",Table1[[#This Row],[If date &gt;4 hours 2nd dose of antibiotics?]]="Y"),1,0)</f>
        <v>0</v>
      </c>
      <c r="AB8" s="8">
        <f>IF(Table1[[#This Row],[Wound protector]]="Y",1,0)</f>
        <v>0</v>
      </c>
      <c r="AC8" s="8">
        <f>IF(Table1[[#This Row],[Antibacterial sutures]]="Y",1,0)</f>
        <v>0</v>
      </c>
      <c r="AD8" s="7">
        <f>IF(Table1[[#This Row],[Operation &gt;4 hours]]="Y",4,3)</f>
        <v>3</v>
      </c>
      <c r="AF8" s="18" t="s">
        <v>35</v>
      </c>
      <c r="AG8" s="15" t="str">
        <f>IFERROR(AVERAGE(Table1[% compliance with bundle]),"")</f>
        <v/>
      </c>
    </row>
    <row r="9" spans="1:36" x14ac:dyDescent="0.35">
      <c r="B9" s="14"/>
      <c r="C9">
        <v>4</v>
      </c>
      <c r="H9" t="str">
        <f>IF(Table1[[#This Row],[Operation &gt;4 hours]]="N","N/A","")</f>
        <v/>
      </c>
      <c r="J9" t="str">
        <f>IF(OR(Table1[[#This Row],[Antibacterial sutures for deep layer Y/N]]="Y",Table1[[#This Row],[Antibacterial sutures for superficial layer Y/N]]="Y",),"Y","N")</f>
        <v>N</v>
      </c>
      <c r="P9" s="13" t="str">
        <f>IF(Table1[[#This Row],[Surgical procedure]]="","",Table1[[#This Row],[Calc.]])</f>
        <v/>
      </c>
      <c r="Q9" s="12">
        <f t="shared" si="0"/>
        <v>0</v>
      </c>
      <c r="R9" s="12">
        <f t="shared" si="1"/>
        <v>1</v>
      </c>
      <c r="S9" s="12">
        <f t="shared" si="2"/>
        <v>0</v>
      </c>
      <c r="T9" s="11" t="str">
        <f>IF(ISBLANK(Table1[[#This Row],[Date procedure performed]]),"",Table1[[#This Row],[Date procedure performed]]+30)</f>
        <v/>
      </c>
      <c r="U9" s="8"/>
      <c r="V9" s="10"/>
      <c r="W9" s="10"/>
      <c r="X9" s="10"/>
      <c r="Y9" s="9">
        <f>SUM(Table1[[#This Row],[Calc 1]:[Calc 4]])/Table1[[#This Row],[3/4]]</f>
        <v>0</v>
      </c>
      <c r="Z9" s="8">
        <f>IF(Table1[[#This Row],[2% chlorhexidine]]="Y",1,0)</f>
        <v>0</v>
      </c>
      <c r="AA9" s="8">
        <f>IF(AND(Table1[[#This Row],[Operation &gt;4 hours]]="Y",Table1[[#This Row],[If date &gt;4 hours 2nd dose of antibiotics?]]="Y"),1,0)</f>
        <v>0</v>
      </c>
      <c r="AB9" s="8">
        <f>IF(Table1[[#This Row],[Wound protector]]="Y",1,0)</f>
        <v>0</v>
      </c>
      <c r="AC9" s="8">
        <f>IF(Table1[[#This Row],[Antibacterial sutures]]="Y",1,0)</f>
        <v>0</v>
      </c>
      <c r="AD9" s="7">
        <f>IF(Table1[[#This Row],[Operation &gt;4 hours]]="Y",4,3)</f>
        <v>3</v>
      </c>
      <c r="AF9" s="18" t="s">
        <v>36</v>
      </c>
      <c r="AG9" s="17" t="str">
        <f>IF(ISERR(AG6/AG7),"",AG6/A17)</f>
        <v/>
      </c>
    </row>
    <row r="10" spans="1:36" x14ac:dyDescent="0.35">
      <c r="C10">
        <v>5</v>
      </c>
      <c r="H10" t="str">
        <f>IF(Table1[[#This Row],[Operation &gt;4 hours]]="N","N/A","")</f>
        <v/>
      </c>
      <c r="J10" t="str">
        <f>IF(OR(Table1[[#This Row],[Antibacterial sutures for deep layer Y/N]]="Y",Table1[[#This Row],[Antibacterial sutures for superficial layer Y/N]]="Y",),"Y","N")</f>
        <v>N</v>
      </c>
      <c r="P10" s="13" t="str">
        <f>IF(Table1[[#This Row],[Surgical procedure]]="","",Table1[[#This Row],[Calc.]])</f>
        <v/>
      </c>
      <c r="Q10" s="12">
        <f t="shared" si="0"/>
        <v>0</v>
      </c>
      <c r="R10" s="12">
        <f t="shared" si="1"/>
        <v>1</v>
      </c>
      <c r="S10" s="12">
        <f t="shared" si="2"/>
        <v>0</v>
      </c>
      <c r="T10" s="11" t="str">
        <f>IF(ISBLANK(Table1[[#This Row],[Date procedure performed]]),"",Table1[[#This Row],[Date procedure performed]]+30)</f>
        <v/>
      </c>
      <c r="U10" s="8"/>
      <c r="V10" s="10"/>
      <c r="W10" s="10"/>
      <c r="X10" s="10"/>
      <c r="Y10" s="9">
        <f>SUM(Table1[[#This Row],[Calc 1]:[Calc 4]])/Table1[[#This Row],[3/4]]</f>
        <v>0</v>
      </c>
      <c r="Z10" s="8">
        <f>IF(Table1[[#This Row],[2% chlorhexidine]]="Y",1,0)</f>
        <v>0</v>
      </c>
      <c r="AA10" s="8">
        <f>IF(AND(Table1[[#This Row],[Operation &gt;4 hours]]="Y",Table1[[#This Row],[If date &gt;4 hours 2nd dose of antibiotics?]]="Y"),1,0)</f>
        <v>0</v>
      </c>
      <c r="AB10" s="8">
        <f>IF(Table1[[#This Row],[Wound protector]]="Y",1,0)</f>
        <v>0</v>
      </c>
      <c r="AC10" s="8">
        <f>IF(Table1[[#This Row],[Antibacterial sutures]]="Y",1,0)</f>
        <v>0</v>
      </c>
      <c r="AD10" s="7">
        <f>IF(Table1[[#This Row],[Operation &gt;4 hours]]="Y",4,3)</f>
        <v>3</v>
      </c>
      <c r="AF10" s="16" t="s">
        <v>37</v>
      </c>
      <c r="AG10" s="17" t="str">
        <f>IF(AG6=0,"",(COUNTA(Table1[Outcome])-COUNTIF(Table1[Outcome],"Unknown"))/AG6)</f>
        <v/>
      </c>
    </row>
    <row r="11" spans="1:36" x14ac:dyDescent="0.35">
      <c r="C11">
        <v>6</v>
      </c>
      <c r="H11" t="str">
        <f>IF(Table1[[#This Row],[Operation &gt;4 hours]]="N","N/A","")</f>
        <v/>
      </c>
      <c r="J11" t="str">
        <f>IF(OR(Table1[[#This Row],[Antibacterial sutures for deep layer Y/N]]="Y",Table1[[#This Row],[Antibacterial sutures for superficial layer Y/N]]="Y",),"Y","N")</f>
        <v>N</v>
      </c>
      <c r="P11" s="13" t="str">
        <f>IF(Table1[[#This Row],[Surgical procedure]]="","",Table1[[#This Row],[Calc.]])</f>
        <v/>
      </c>
      <c r="Q11" s="12">
        <f t="shared" si="0"/>
        <v>0</v>
      </c>
      <c r="R11" s="12">
        <f t="shared" si="1"/>
        <v>1</v>
      </c>
      <c r="S11" s="12">
        <f t="shared" si="2"/>
        <v>0</v>
      </c>
      <c r="T11" s="11" t="str">
        <f>IF(ISBLANK(Table1[[#This Row],[Date procedure performed]]),"",Table1[[#This Row],[Date procedure performed]]+30)</f>
        <v/>
      </c>
      <c r="U11" s="8"/>
      <c r="V11" s="10"/>
      <c r="W11" s="10"/>
      <c r="X11" s="10"/>
      <c r="Y11" s="9">
        <f>SUM(Table1[[#This Row],[Calc 1]:[Calc 4]])/Table1[[#This Row],[3/4]]</f>
        <v>0</v>
      </c>
      <c r="Z11" s="8">
        <f>IF(Table1[[#This Row],[2% chlorhexidine]]="Y",1,0)</f>
        <v>0</v>
      </c>
      <c r="AA11" s="8">
        <f>IF(AND(Table1[[#This Row],[Operation &gt;4 hours]]="Y",Table1[[#This Row],[If date &gt;4 hours 2nd dose of antibiotics?]]="Y"),1,0)</f>
        <v>0</v>
      </c>
      <c r="AB11" s="8">
        <f>IF(Table1[[#This Row],[Wound protector]]="Y",1,0)</f>
        <v>0</v>
      </c>
      <c r="AC11" s="8">
        <f>IF(Table1[[#This Row],[Antibacterial sutures]]="Y",1,0)</f>
        <v>0</v>
      </c>
      <c r="AD11" s="7">
        <f>IF(Table1[[#This Row],[Operation &gt;4 hours]]="Y",4,3)</f>
        <v>3</v>
      </c>
      <c r="AF11" s="16" t="s">
        <v>38</v>
      </c>
      <c r="AG11" s="15" t="str">
        <f>IFERROR(COUNTIF(Table1[2% chlorhexidine],"Y")/(COUNTA(Table1[2% chlorhexidine])-COUNTIF(Table1[2% chlorhexidine],"N/A")),"")</f>
        <v/>
      </c>
    </row>
    <row r="12" spans="1:36" x14ac:dyDescent="0.35">
      <c r="C12">
        <v>7</v>
      </c>
      <c r="H12" t="str">
        <f>IF(Table1[[#This Row],[Operation &gt;4 hours]]="N","N/A","")</f>
        <v/>
      </c>
      <c r="J12" t="str">
        <f>IF(OR(Table1[[#This Row],[Antibacterial sutures for deep layer Y/N]]="Y",Table1[[#This Row],[Antibacterial sutures for superficial layer Y/N]]="Y",),"Y","N")</f>
        <v>N</v>
      </c>
      <c r="P12" s="13" t="str">
        <f>IF(Table1[[#This Row],[Surgical procedure]]="","",Table1[[#This Row],[Calc.]])</f>
        <v/>
      </c>
      <c r="Q12" s="12">
        <f t="shared" si="0"/>
        <v>0</v>
      </c>
      <c r="R12" s="12">
        <f t="shared" si="1"/>
        <v>1</v>
      </c>
      <c r="S12" s="12">
        <f t="shared" si="2"/>
        <v>0</v>
      </c>
      <c r="T12" s="11" t="str">
        <f>IF(ISBLANK(Table1[[#This Row],[Date procedure performed]]),"",Table1[[#This Row],[Date procedure performed]]+30)</f>
        <v/>
      </c>
      <c r="U12" s="8"/>
      <c r="V12" s="10"/>
      <c r="W12" s="10"/>
      <c r="X12" s="10"/>
      <c r="Y12" s="9">
        <f>SUM(Table1[[#This Row],[Calc 1]:[Calc 4]])/Table1[[#This Row],[3/4]]</f>
        <v>0</v>
      </c>
      <c r="Z12" s="8">
        <f>IF(Table1[[#This Row],[2% chlorhexidine]]="Y",1,0)</f>
        <v>0</v>
      </c>
      <c r="AA12" s="8">
        <f>IF(AND(Table1[[#This Row],[Operation &gt;4 hours]]="Y",Table1[[#This Row],[If date &gt;4 hours 2nd dose of antibiotics?]]="Y"),1,0)</f>
        <v>0</v>
      </c>
      <c r="AB12" s="8">
        <f>IF(Table1[[#This Row],[Wound protector]]="Y",1,0)</f>
        <v>0</v>
      </c>
      <c r="AC12" s="8">
        <f>IF(Table1[[#This Row],[Antibacterial sutures]]="Y",1,0)</f>
        <v>0</v>
      </c>
      <c r="AD12" s="7">
        <f>IF(Table1[[#This Row],[Operation &gt;4 hours]]="Y",4,3)</f>
        <v>3</v>
      </c>
      <c r="AF12" s="16" t="s">
        <v>39</v>
      </c>
      <c r="AG12" s="15">
        <f>IFERROR(COUNTIF(Table1[If date &gt;4 hours 2nd dose of antibiotics?],"Y")/(COUNTA(Table1[If date &gt;4 hours 2nd dose of antibiotics?])-COUNTIF(Table1[If date &gt;4 hours 2nd dose of antibiotics?],"N/A")),"")</f>
        <v>0</v>
      </c>
    </row>
    <row r="13" spans="1:36" x14ac:dyDescent="0.35">
      <c r="C13">
        <v>8</v>
      </c>
      <c r="H13" t="str">
        <f>IF(Table1[[#This Row],[Operation &gt;4 hours]]="N","N/A","")</f>
        <v/>
      </c>
      <c r="J13" t="str">
        <f>IF(OR(Table1[[#This Row],[Antibacterial sutures for deep layer Y/N]]="Y",Table1[[#This Row],[Antibacterial sutures for superficial layer Y/N]]="Y",),"Y","N")</f>
        <v>N</v>
      </c>
      <c r="P13" s="13" t="str">
        <f>IF(Table1[[#This Row],[Surgical procedure]]="","",Table1[[#This Row],[Calc.]])</f>
        <v/>
      </c>
      <c r="Q13" s="12">
        <f t="shared" si="0"/>
        <v>0</v>
      </c>
      <c r="R13" s="12">
        <f t="shared" si="1"/>
        <v>1</v>
      </c>
      <c r="S13" s="12">
        <f t="shared" si="2"/>
        <v>0</v>
      </c>
      <c r="T13" s="11" t="str">
        <f>IF(ISBLANK(Table1[[#This Row],[Date procedure performed]]),"",Table1[[#This Row],[Date procedure performed]]+30)</f>
        <v/>
      </c>
      <c r="U13" s="8"/>
      <c r="V13" s="10"/>
      <c r="W13" s="10"/>
      <c r="X13" s="10"/>
      <c r="Y13" s="9">
        <f>SUM(Table1[[#This Row],[Calc 1]:[Calc 4]])/Table1[[#This Row],[3/4]]</f>
        <v>0</v>
      </c>
      <c r="Z13" s="8">
        <f>IF(Table1[[#This Row],[2% chlorhexidine]]="Y",1,0)</f>
        <v>0</v>
      </c>
      <c r="AA13" s="8">
        <f>IF(AND(Table1[[#This Row],[Operation &gt;4 hours]]="Y",Table1[[#This Row],[If date &gt;4 hours 2nd dose of antibiotics?]]="Y"),1,0)</f>
        <v>0</v>
      </c>
      <c r="AB13" s="8">
        <f>IF(Table1[[#This Row],[Wound protector]]="Y",1,0)</f>
        <v>0</v>
      </c>
      <c r="AC13" s="8">
        <f>IF(Table1[[#This Row],[Antibacterial sutures]]="Y",1,0)</f>
        <v>0</v>
      </c>
      <c r="AD13" s="7">
        <f>IF(Table1[[#This Row],[Operation &gt;4 hours]]="Y",4,3)</f>
        <v>3</v>
      </c>
      <c r="AF13" s="16" t="s">
        <v>40</v>
      </c>
      <c r="AG13" s="15" t="str">
        <f>IFERROR(COUNTIF(Table1[Wound protector],"Y")/(COUNTA(Table1[Wound protector])-COUNTIF(Table1[Wound protector],"N/A")),"")</f>
        <v/>
      </c>
    </row>
    <row r="14" spans="1:36" x14ac:dyDescent="0.35">
      <c r="C14">
        <v>9</v>
      </c>
      <c r="H14" t="str">
        <f>IF(Table1[[#This Row],[Operation &gt;4 hours]]="N","N/A","")</f>
        <v/>
      </c>
      <c r="J14" t="str">
        <f>IF(OR(Table1[[#This Row],[Antibacterial sutures for deep layer Y/N]]="Y",Table1[[#This Row],[Antibacterial sutures for superficial layer Y/N]]="Y",),"Y","N")</f>
        <v>N</v>
      </c>
      <c r="P14" s="13" t="str">
        <f>IF(Table1[[#This Row],[Surgical procedure]]="","",Table1[[#This Row],[Calc.]])</f>
        <v/>
      </c>
      <c r="Q14" s="12">
        <f t="shared" si="0"/>
        <v>0</v>
      </c>
      <c r="R14" s="12">
        <f t="shared" si="1"/>
        <v>1</v>
      </c>
      <c r="S14" s="12">
        <f t="shared" si="2"/>
        <v>0</v>
      </c>
      <c r="T14" s="11" t="str">
        <f>IF(ISBLANK(Table1[[#This Row],[Date procedure performed]]),"",Table1[[#This Row],[Date procedure performed]]+30)</f>
        <v/>
      </c>
      <c r="U14" s="8"/>
      <c r="V14" s="10"/>
      <c r="W14" s="10"/>
      <c r="X14" s="10"/>
      <c r="Y14" s="9">
        <f>SUM(Table1[[#This Row],[Calc 1]:[Calc 4]])/Table1[[#This Row],[3/4]]</f>
        <v>0</v>
      </c>
      <c r="Z14" s="8">
        <f>IF(Table1[[#This Row],[2% chlorhexidine]]="Y",1,0)</f>
        <v>0</v>
      </c>
      <c r="AA14" s="8">
        <f>IF(AND(Table1[[#This Row],[Operation &gt;4 hours]]="Y",Table1[[#This Row],[If date &gt;4 hours 2nd dose of antibiotics?]]="Y"),1,0)</f>
        <v>0</v>
      </c>
      <c r="AB14" s="8">
        <f>IF(Table1[[#This Row],[Wound protector]]="Y",1,0)</f>
        <v>0</v>
      </c>
      <c r="AC14" s="8">
        <f>IF(Table1[[#This Row],[Antibacterial sutures]]="Y",1,0)</f>
        <v>0</v>
      </c>
      <c r="AD14" s="7">
        <f>IF(Table1[[#This Row],[Operation &gt;4 hours]]="Y",4,3)</f>
        <v>3</v>
      </c>
      <c r="AF14" s="16" t="s">
        <v>41</v>
      </c>
      <c r="AG14" s="15">
        <f>IFERROR(COUNTIF(Table1[Antibacterial sutures],"Y")/(COUNTA(Table1[Antibacterial sutures])-COUNTIF(Table1[Antibacterial sutures],"N/A")),"")</f>
        <v>0</v>
      </c>
    </row>
    <row r="15" spans="1:36" x14ac:dyDescent="0.35">
      <c r="B15" s="14"/>
      <c r="C15">
        <v>10</v>
      </c>
      <c r="H15" t="str">
        <f>IF(Table1[[#This Row],[Operation &gt;4 hours]]="N","N/A","")</f>
        <v/>
      </c>
      <c r="J15" t="str">
        <f>IF(OR(Table1[[#This Row],[Antibacterial sutures for deep layer Y/N]]="Y",Table1[[#This Row],[Antibacterial sutures for superficial layer Y/N]]="Y",),"Y","N")</f>
        <v>N</v>
      </c>
      <c r="P15" s="13" t="str">
        <f>IF(Table1[[#This Row],[Surgical procedure]]="","",Table1[[#This Row],[Calc.]])</f>
        <v/>
      </c>
      <c r="Q15" s="12">
        <f t="shared" si="0"/>
        <v>0</v>
      </c>
      <c r="R15" s="12">
        <f t="shared" si="1"/>
        <v>1</v>
      </c>
      <c r="S15" s="12">
        <f t="shared" si="2"/>
        <v>0</v>
      </c>
      <c r="T15" s="11" t="str">
        <f>IF(ISBLANK(Table1[[#This Row],[Date procedure performed]]),"",Table1[[#This Row],[Date procedure performed]]+30)</f>
        <v/>
      </c>
      <c r="U15" s="8"/>
      <c r="V15" s="10"/>
      <c r="W15" s="10"/>
      <c r="X15" s="10"/>
      <c r="Y15" s="9">
        <f>SUM(Table1[[#This Row],[Calc 1]:[Calc 4]])/Table1[[#This Row],[3/4]]</f>
        <v>0</v>
      </c>
      <c r="Z15" s="8">
        <f>IF(Table1[[#This Row],[2% chlorhexidine]]="Y",1,0)</f>
        <v>0</v>
      </c>
      <c r="AA15" s="8">
        <f>IF(AND(Table1[[#This Row],[Operation &gt;4 hours]]="Y",Table1[[#This Row],[If date &gt;4 hours 2nd dose of antibiotics?]]="Y"),1,0)</f>
        <v>0</v>
      </c>
      <c r="AB15" s="8">
        <f>IF(Table1[[#This Row],[Wound protector]]="Y",1,0)</f>
        <v>0</v>
      </c>
      <c r="AC15" s="8">
        <f>IF(Table1[[#This Row],[Antibacterial sutures]]="Y",1,0)</f>
        <v>0</v>
      </c>
      <c r="AD15" s="7">
        <f>IF(Table1[[#This Row],[Operation &gt;4 hours]]="Y",4,3)</f>
        <v>3</v>
      </c>
    </row>
  </sheetData>
  <mergeCells count="4">
    <mergeCell ref="C1:W1"/>
    <mergeCell ref="C2:W2"/>
    <mergeCell ref="F4:L4"/>
    <mergeCell ref="M4:O4"/>
  </mergeCells>
  <conditionalFormatting sqref="F7:H15 Q7:S15 Q6:XFD6 Z7:Z15 A6:H6 M6:M15 F6:G15">
    <cfRule type="cellIs" dxfId="75" priority="55" operator="equal">
      <formula>"N/A"</formula>
    </cfRule>
    <cfRule type="cellIs" dxfId="74" priority="56" operator="equal">
      <formula>"Y"</formula>
    </cfRule>
  </conditionalFormatting>
  <conditionalFormatting sqref="Q6:XFD6 Z7:Z15 A6:G6 M6:M15 F6:H15">
    <cfRule type="cellIs" dxfId="73" priority="54" operator="equal">
      <formula>"N"</formula>
    </cfRule>
  </conditionalFormatting>
  <conditionalFormatting sqref="T6:T15 V6:X15">
    <cfRule type="cellIs" dxfId="72" priority="52" operator="equal">
      <formula>"N/A"</formula>
    </cfRule>
    <cfRule type="cellIs" dxfId="71" priority="53" operator="equal">
      <formula>"Y"</formula>
    </cfRule>
  </conditionalFormatting>
  <conditionalFormatting sqref="F6:G15">
    <cfRule type="cellIs" dxfId="70" priority="50" operator="equal">
      <formula>"N/A"</formula>
    </cfRule>
    <cfRule type="cellIs" dxfId="69" priority="51" operator="equal">
      <formula>"Y"</formula>
    </cfRule>
  </conditionalFormatting>
  <conditionalFormatting sqref="F6:G15">
    <cfRule type="cellIs" dxfId="68" priority="49" operator="equal">
      <formula>"N"</formula>
    </cfRule>
  </conditionalFormatting>
  <conditionalFormatting sqref="G6:G15">
    <cfRule type="cellIs" dxfId="67" priority="47" operator="equal">
      <formula>"N/A"</formula>
    </cfRule>
    <cfRule type="cellIs" dxfId="66" priority="48" operator="equal">
      <formula>"Y"</formula>
    </cfRule>
  </conditionalFormatting>
  <conditionalFormatting sqref="G6:G15">
    <cfRule type="cellIs" dxfId="65" priority="46" operator="equal">
      <formula>"N"</formula>
    </cfRule>
  </conditionalFormatting>
  <conditionalFormatting sqref="H6:H15">
    <cfRule type="cellIs" dxfId="64" priority="44" operator="equal">
      <formula>"N/A"</formula>
    </cfRule>
    <cfRule type="cellIs" dxfId="63" priority="45" operator="equal">
      <formula>"Y"</formula>
    </cfRule>
  </conditionalFormatting>
  <conditionalFormatting sqref="H6:H15">
    <cfRule type="cellIs" dxfId="62" priority="43" operator="equal">
      <formula>"N"</formula>
    </cfRule>
  </conditionalFormatting>
  <conditionalFormatting sqref="J6:J15">
    <cfRule type="cellIs" dxfId="61" priority="31" operator="equal">
      <formula>"N"</formula>
    </cfRule>
  </conditionalFormatting>
  <conditionalFormatting sqref="G7:G15">
    <cfRule type="cellIs" dxfId="60" priority="41" operator="equal">
      <formula>"N/A"</formula>
    </cfRule>
    <cfRule type="cellIs" dxfId="59" priority="42" operator="equal">
      <formula>"Y"</formula>
    </cfRule>
  </conditionalFormatting>
  <conditionalFormatting sqref="G7:G15">
    <cfRule type="cellIs" dxfId="58" priority="40" operator="equal">
      <formula>"N"</formula>
    </cfRule>
  </conditionalFormatting>
  <conditionalFormatting sqref="O6:O15">
    <cfRule type="cellIs" dxfId="57" priority="38" operator="equal">
      <formula>"N/A"</formula>
    </cfRule>
    <cfRule type="cellIs" dxfId="56" priority="39" operator="equal">
      <formula>"Y"</formula>
    </cfRule>
  </conditionalFormatting>
  <conditionalFormatting sqref="O6:O15">
    <cfRule type="cellIs" dxfId="55" priority="37" operator="equal">
      <formula>"N"</formula>
    </cfRule>
  </conditionalFormatting>
  <conditionalFormatting sqref="J6:J15">
    <cfRule type="cellIs" dxfId="54" priority="35" operator="equal">
      <formula>"N/A"</formula>
    </cfRule>
    <cfRule type="cellIs" dxfId="53" priority="36" operator="equal">
      <formula>"Y"</formula>
    </cfRule>
  </conditionalFormatting>
  <conditionalFormatting sqref="J6:J15">
    <cfRule type="cellIs" dxfId="52" priority="34" operator="equal">
      <formula>"N"</formula>
    </cfRule>
  </conditionalFormatting>
  <conditionalFormatting sqref="J6:J15">
    <cfRule type="cellIs" dxfId="51" priority="32" operator="equal">
      <formula>"N/A"</formula>
    </cfRule>
    <cfRule type="cellIs" dxfId="50" priority="33" operator="equal">
      <formula>"Y"</formula>
    </cfRule>
  </conditionalFormatting>
  <conditionalFormatting sqref="N6:N15">
    <cfRule type="cellIs" dxfId="49" priority="25" operator="equal">
      <formula>"N"</formula>
    </cfRule>
  </conditionalFormatting>
  <conditionalFormatting sqref="N6:N15">
    <cfRule type="cellIs" dxfId="48" priority="29" operator="equal">
      <formula>"N/A"</formula>
    </cfRule>
    <cfRule type="cellIs" dxfId="47" priority="30" operator="equal">
      <formula>"Y"</formula>
    </cfRule>
  </conditionalFormatting>
  <conditionalFormatting sqref="N6:N15">
    <cfRule type="cellIs" dxfId="46" priority="28" operator="equal">
      <formula>"N"</formula>
    </cfRule>
  </conditionalFormatting>
  <conditionalFormatting sqref="N6:N15">
    <cfRule type="cellIs" dxfId="45" priority="26" operator="equal">
      <formula>"N/A"</formula>
    </cfRule>
    <cfRule type="cellIs" dxfId="44" priority="27" operator="equal">
      <formula>"Y"</formula>
    </cfRule>
  </conditionalFormatting>
  <conditionalFormatting sqref="B4">
    <cfRule type="cellIs" dxfId="43" priority="23" operator="equal">
      <formula>"N/A"</formula>
    </cfRule>
    <cfRule type="cellIs" dxfId="42" priority="24" operator="equal">
      <formula>"Y"</formula>
    </cfRule>
  </conditionalFormatting>
  <conditionalFormatting sqref="B4">
    <cfRule type="cellIs" dxfId="41" priority="22" operator="equal">
      <formula>"N"</formula>
    </cfRule>
  </conditionalFormatting>
  <conditionalFormatting sqref="P6:P15">
    <cfRule type="cellIs" dxfId="40" priority="20" operator="equal">
      <formula>"N/A"</formula>
    </cfRule>
    <cfRule type="cellIs" dxfId="39" priority="21" operator="equal">
      <formula>"Y"</formula>
    </cfRule>
  </conditionalFormatting>
  <conditionalFormatting sqref="P6:P15">
    <cfRule type="cellIs" dxfId="38" priority="19" operator="equal">
      <formula>"N"</formula>
    </cfRule>
  </conditionalFormatting>
  <conditionalFormatting sqref="S4">
    <cfRule type="cellIs" dxfId="37" priority="17" operator="equal">
      <formula>"N/A"</formula>
    </cfRule>
    <cfRule type="cellIs" dxfId="36" priority="18" operator="equal">
      <formula>"Y"</formula>
    </cfRule>
  </conditionalFormatting>
  <conditionalFormatting sqref="S4">
    <cfRule type="cellIs" dxfId="35" priority="16" operator="equal">
      <formula>"N"</formula>
    </cfRule>
  </conditionalFormatting>
  <conditionalFormatting sqref="R4">
    <cfRule type="cellIs" dxfId="34" priority="14" operator="equal">
      <formula>"N/A"</formula>
    </cfRule>
    <cfRule type="cellIs" dxfId="33" priority="15" operator="equal">
      <formula>"Y"</formula>
    </cfRule>
  </conditionalFormatting>
  <conditionalFormatting sqref="R4">
    <cfRule type="cellIs" dxfId="32" priority="13" operator="equal">
      <formula>"N"</formula>
    </cfRule>
  </conditionalFormatting>
  <conditionalFormatting sqref="I6:I15">
    <cfRule type="cellIs" dxfId="31" priority="11" operator="equal">
      <formula>"N/A"</formula>
    </cfRule>
    <cfRule type="cellIs" dxfId="30" priority="12" operator="equal">
      <formula>"Y"</formula>
    </cfRule>
  </conditionalFormatting>
  <conditionalFormatting sqref="I6:I15">
    <cfRule type="cellIs" dxfId="29" priority="10" operator="equal">
      <formula>"N"</formula>
    </cfRule>
  </conditionalFormatting>
  <conditionalFormatting sqref="I6:I15">
    <cfRule type="cellIs" dxfId="28" priority="8" operator="equal">
      <formula>"N/A"</formula>
    </cfRule>
    <cfRule type="cellIs" dxfId="27" priority="9" operator="equal">
      <formula>"Y"</formula>
    </cfRule>
  </conditionalFormatting>
  <conditionalFormatting sqref="I6:I15">
    <cfRule type="cellIs" dxfId="26" priority="7" operator="equal">
      <formula>"N"</formula>
    </cfRule>
  </conditionalFormatting>
  <conditionalFormatting sqref="K6:L15">
    <cfRule type="cellIs" dxfId="25" priority="5" operator="equal">
      <formula>"N/A"</formula>
    </cfRule>
    <cfRule type="cellIs" dxfId="24" priority="6" operator="equal">
      <formula>"Y"</formula>
    </cfRule>
  </conditionalFormatting>
  <conditionalFormatting sqref="K6:L15">
    <cfRule type="cellIs" dxfId="23" priority="4" operator="equal">
      <formula>"N"</formula>
    </cfRule>
  </conditionalFormatting>
  <conditionalFormatting sqref="K6:L15">
    <cfRule type="cellIs" dxfId="22" priority="2" operator="equal">
      <formula>"N/A"</formula>
    </cfRule>
    <cfRule type="cellIs" dxfId="21" priority="3" operator="equal">
      <formula>"Y"</formula>
    </cfRule>
  </conditionalFormatting>
  <conditionalFormatting sqref="K6:L15">
    <cfRule type="cellIs" dxfId="20" priority="1" operator="equal">
      <formula>"N"</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LOOKUP!$I$2:$I$5</xm:f>
          </x14:formula1>
          <xm:sqref>M6:M15</xm:sqref>
        </x14:dataValidation>
        <x14:dataValidation type="list" allowBlank="1" showInputMessage="1" showErrorMessage="1">
          <x14:formula1>
            <xm:f>LOOKUP!$E$2:$E$4</xm:f>
          </x14:formula1>
          <xm:sqref>F6:G15 N6:N15 I6:L15</xm:sqref>
        </x14:dataValidation>
        <x14:dataValidation type="list" allowBlank="1" showInputMessage="1" showErrorMessage="1">
          <x14:formula1>
            <xm:f>LOOKUP!$C$2:$C$49</xm:f>
          </x14:formula1>
          <xm:sqref>B4 J2:J3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9"/>
  <sheetViews>
    <sheetView zoomScale="70" zoomScaleNormal="70" workbookViewId="0">
      <selection activeCell="G2" sqref="G2"/>
    </sheetView>
  </sheetViews>
  <sheetFormatPr defaultRowHeight="14.5" x14ac:dyDescent="0.35"/>
  <cols>
    <col min="1" max="1" width="42.26953125" bestFit="1" customWidth="1"/>
    <col min="3" max="3" width="9.6328125" bestFit="1" customWidth="1"/>
    <col min="5" max="5" width="11.90625" bestFit="1" customWidth="1"/>
    <col min="7" max="7" width="9.90625" bestFit="1" customWidth="1"/>
    <col min="9" max="9" width="28.453125" bestFit="1" customWidth="1"/>
  </cols>
  <sheetData>
    <row r="1" spans="1:9" x14ac:dyDescent="0.35">
      <c r="A1" t="s">
        <v>91</v>
      </c>
      <c r="C1" t="s">
        <v>57</v>
      </c>
      <c r="E1" t="s">
        <v>58</v>
      </c>
      <c r="G1" t="s">
        <v>59</v>
      </c>
      <c r="I1" t="s">
        <v>60</v>
      </c>
    </row>
    <row r="2" spans="1:9" x14ac:dyDescent="0.35">
      <c r="A2" t="s">
        <v>6</v>
      </c>
      <c r="C2" s="5">
        <v>43556</v>
      </c>
      <c r="E2" t="s">
        <v>56</v>
      </c>
      <c r="G2" t="s">
        <v>55</v>
      </c>
      <c r="I2" t="s">
        <v>54</v>
      </c>
    </row>
    <row r="3" spans="1:9" x14ac:dyDescent="0.35">
      <c r="A3" t="s">
        <v>53</v>
      </c>
      <c r="C3" s="5">
        <v>43586</v>
      </c>
      <c r="E3" t="s">
        <v>52</v>
      </c>
      <c r="G3" t="s">
        <v>51</v>
      </c>
      <c r="I3" t="s">
        <v>50</v>
      </c>
    </row>
    <row r="4" spans="1:9" x14ac:dyDescent="0.35">
      <c r="A4" t="s">
        <v>49</v>
      </c>
      <c r="C4" s="5">
        <v>43617</v>
      </c>
      <c r="E4" t="s">
        <v>48</v>
      </c>
      <c r="I4" t="s">
        <v>47</v>
      </c>
    </row>
    <row r="5" spans="1:9" x14ac:dyDescent="0.35">
      <c r="A5" t="s">
        <v>46</v>
      </c>
      <c r="C5" s="5">
        <v>43647</v>
      </c>
      <c r="I5" t="s">
        <v>45</v>
      </c>
    </row>
    <row r="6" spans="1:9" x14ac:dyDescent="0.35">
      <c r="A6" t="s">
        <v>44</v>
      </c>
      <c r="C6" s="5">
        <v>43678</v>
      </c>
    </row>
    <row r="7" spans="1:9" x14ac:dyDescent="0.35">
      <c r="A7" t="s">
        <v>43</v>
      </c>
      <c r="C7" s="5">
        <v>43709</v>
      </c>
    </row>
    <row r="8" spans="1:9" x14ac:dyDescent="0.35">
      <c r="A8" t="s">
        <v>42</v>
      </c>
      <c r="C8" s="5">
        <v>43739</v>
      </c>
    </row>
    <row r="9" spans="1:9" x14ac:dyDescent="0.35">
      <c r="C9" s="5">
        <v>43770</v>
      </c>
    </row>
    <row r="10" spans="1:9" x14ac:dyDescent="0.35">
      <c r="C10" s="5">
        <v>43800</v>
      </c>
    </row>
    <row r="11" spans="1:9" x14ac:dyDescent="0.35">
      <c r="C11" s="5">
        <v>43831</v>
      </c>
    </row>
    <row r="12" spans="1:9" x14ac:dyDescent="0.35">
      <c r="C12" s="5">
        <v>43862</v>
      </c>
    </row>
    <row r="13" spans="1:9" x14ac:dyDescent="0.35">
      <c r="C13" s="5">
        <v>43891</v>
      </c>
    </row>
    <row r="14" spans="1:9" x14ac:dyDescent="0.35">
      <c r="C14" s="5">
        <v>43922</v>
      </c>
    </row>
    <row r="15" spans="1:9" x14ac:dyDescent="0.35">
      <c r="C15" s="5">
        <v>43952</v>
      </c>
    </row>
    <row r="16" spans="1:9" x14ac:dyDescent="0.35">
      <c r="C16" s="5">
        <v>43983</v>
      </c>
    </row>
    <row r="17" spans="3:3" x14ac:dyDescent="0.35">
      <c r="C17" s="5">
        <v>44013</v>
      </c>
    </row>
    <row r="18" spans="3:3" x14ac:dyDescent="0.35">
      <c r="C18" s="5">
        <v>44044</v>
      </c>
    </row>
    <row r="19" spans="3:3" x14ac:dyDescent="0.35">
      <c r="C19" s="5">
        <v>44075</v>
      </c>
    </row>
    <row r="20" spans="3:3" x14ac:dyDescent="0.35">
      <c r="C20" s="5">
        <v>44105</v>
      </c>
    </row>
    <row r="21" spans="3:3" x14ac:dyDescent="0.35">
      <c r="C21" s="5">
        <v>44136</v>
      </c>
    </row>
    <row r="22" spans="3:3" x14ac:dyDescent="0.35">
      <c r="C22" s="5">
        <v>44166</v>
      </c>
    </row>
    <row r="23" spans="3:3" x14ac:dyDescent="0.35">
      <c r="C23" s="5">
        <v>44197</v>
      </c>
    </row>
    <row r="24" spans="3:3" x14ac:dyDescent="0.35">
      <c r="C24" s="5">
        <v>44228</v>
      </c>
    </row>
    <row r="25" spans="3:3" x14ac:dyDescent="0.35">
      <c r="C25" s="5">
        <v>44256</v>
      </c>
    </row>
    <row r="26" spans="3:3" x14ac:dyDescent="0.35">
      <c r="C26" s="5">
        <v>44287</v>
      </c>
    </row>
    <row r="27" spans="3:3" x14ac:dyDescent="0.35">
      <c r="C27" s="5">
        <v>44317</v>
      </c>
    </row>
    <row r="28" spans="3:3" x14ac:dyDescent="0.35">
      <c r="C28" s="5">
        <v>44348</v>
      </c>
    </row>
    <row r="29" spans="3:3" x14ac:dyDescent="0.35">
      <c r="C29" s="5">
        <v>44378</v>
      </c>
    </row>
    <row r="30" spans="3:3" x14ac:dyDescent="0.35">
      <c r="C30" s="5">
        <v>44409</v>
      </c>
    </row>
    <row r="31" spans="3:3" x14ac:dyDescent="0.35">
      <c r="C31" s="5">
        <v>44440</v>
      </c>
    </row>
    <row r="32" spans="3:3" x14ac:dyDescent="0.35">
      <c r="C32" s="5">
        <v>44470</v>
      </c>
    </row>
    <row r="33" spans="3:3" x14ac:dyDescent="0.35">
      <c r="C33" s="5">
        <v>44501</v>
      </c>
    </row>
    <row r="34" spans="3:3" x14ac:dyDescent="0.35">
      <c r="C34" s="5">
        <v>44531</v>
      </c>
    </row>
    <row r="35" spans="3:3" x14ac:dyDescent="0.35">
      <c r="C35" s="5">
        <v>44562</v>
      </c>
    </row>
    <row r="36" spans="3:3" x14ac:dyDescent="0.35">
      <c r="C36" s="5">
        <v>44593</v>
      </c>
    </row>
    <row r="37" spans="3:3" x14ac:dyDescent="0.35">
      <c r="C37" s="5">
        <v>44621</v>
      </c>
    </row>
    <row r="38" spans="3:3" x14ac:dyDescent="0.35">
      <c r="C38" s="5">
        <v>44652</v>
      </c>
    </row>
    <row r="39" spans="3:3" x14ac:dyDescent="0.35">
      <c r="C39" s="5">
        <v>44682</v>
      </c>
    </row>
    <row r="40" spans="3:3" x14ac:dyDescent="0.35">
      <c r="C40" s="5">
        <v>44713</v>
      </c>
    </row>
    <row r="41" spans="3:3" x14ac:dyDescent="0.35">
      <c r="C41" s="5">
        <v>44743</v>
      </c>
    </row>
    <row r="42" spans="3:3" x14ac:dyDescent="0.35">
      <c r="C42" s="5">
        <v>44774</v>
      </c>
    </row>
    <row r="43" spans="3:3" x14ac:dyDescent="0.35">
      <c r="C43" s="5">
        <v>44805</v>
      </c>
    </row>
    <row r="44" spans="3:3" x14ac:dyDescent="0.35">
      <c r="C44" s="5">
        <v>44835</v>
      </c>
    </row>
    <row r="45" spans="3:3" x14ac:dyDescent="0.35">
      <c r="C45" s="5">
        <v>44866</v>
      </c>
    </row>
    <row r="46" spans="3:3" x14ac:dyDescent="0.35">
      <c r="C46" s="5">
        <v>44896</v>
      </c>
    </row>
    <row r="47" spans="3:3" x14ac:dyDescent="0.35">
      <c r="C47" s="5">
        <v>44927</v>
      </c>
    </row>
    <row r="48" spans="3:3" x14ac:dyDescent="0.35">
      <c r="C48" s="5">
        <v>44958</v>
      </c>
    </row>
    <row r="49" spans="3:3" x14ac:dyDescent="0.35">
      <c r="C49" s="5">
        <v>44986</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Dashboard</vt:lpstr>
      <vt:lpstr>Poster</vt:lpstr>
      <vt:lpstr>Monthly_Template</vt:lpstr>
      <vt:lpstr>LOOKUP</vt:lpstr>
      <vt:lpstr>Chart1</vt:lpstr>
      <vt:lpstr>Poster!Print_Area</vt:lpstr>
    </vt:vector>
  </TitlesOfParts>
  <Company>NHS South West Commissioning Support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Nathalie.Delaney</dc:creator>
  <cp:lastModifiedBy>Nathalie.Delaney</cp:lastModifiedBy>
  <cp:lastPrinted>2020-08-11T09:39:17Z</cp:lastPrinted>
  <dcterms:created xsi:type="dcterms:W3CDTF">2020-08-04T10:00:32Z</dcterms:created>
  <dcterms:modified xsi:type="dcterms:W3CDTF">2020-08-12T12:27:56Z</dcterms:modified>
</cp:coreProperties>
</file>